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332" windowWidth="14772" windowHeight="4380" tabRatio="890" firstSheet="2" activeTab="2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<sst xmlns="http://schemas.openxmlformats.org/spreadsheetml/2006/main" count="1076" uniqueCount="204">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</sst>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182880</xdr:colOff>
          <xdr:row>8</xdr:row>
          <xdr:rowOff>30480</xdr:rowOff>
        </xdr:from>
        <xdr:to>
          <xdr:col>3</xdr:col>
          <xdr:colOff>7620</xdr:colOff>
          <xdr:row>11</xdr:row>
          <xdr:rowOff>15240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99060</xdr:colOff>
          <xdr:row>14</xdr:row>
          <xdr:rowOff>7620</xdr:rowOff>
        </xdr:from>
        <xdr:to>
          <xdr:col>3</xdr:col>
          <xdr:colOff>22860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7.4999999999999997E-2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0.16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0.495</v>
          </cell>
          <cell r="J17">
            <v>0.16500000000000001</v>
          </cell>
          <cell r="K17">
            <v>0.39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1.145</v>
          </cell>
          <cell r="J18">
            <v>0.15</v>
          </cell>
          <cell r="K18">
            <v>0.87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2.2200000000000002</v>
          </cell>
          <cell r="J19">
            <v>3.5000000000000003E-2</v>
          </cell>
          <cell r="K19">
            <v>1.22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2.1850000000000001</v>
          </cell>
          <cell r="J20">
            <v>3.5000000000000003E-2</v>
          </cell>
          <cell r="K20">
            <v>1.2050000000000001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</v>
          </cell>
          <cell r="J21">
            <v>3.5000000000000003E-2</v>
          </cell>
          <cell r="K21">
            <v>0.66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3.5000000000000003E-2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2.681</v>
          </cell>
          <cell r="G23">
            <v>0.36</v>
          </cell>
          <cell r="J23">
            <v>3.5000000000000003E-2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2.99</v>
          </cell>
          <cell r="G24">
            <v>0.35</v>
          </cell>
          <cell r="J24">
            <v>3.5000000000000003E-2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3.1710000000000003</v>
          </cell>
          <cell r="G25">
            <v>0.41</v>
          </cell>
          <cell r="J25">
            <v>3.5000000000000003E-2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3.173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3.1260000000000003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3.0310000000000001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3.0590000000000002</v>
          </cell>
          <cell r="G29">
            <v>0.62</v>
          </cell>
          <cell r="J29">
            <v>0.14000000000000001</v>
          </cell>
          <cell r="K29">
            <v>0.49</v>
          </cell>
        </row>
        <row r="30">
          <cell r="A30">
            <v>37591</v>
          </cell>
          <cell r="B30">
            <v>0.9</v>
          </cell>
          <cell r="E30">
            <v>3.109</v>
          </cell>
          <cell r="G30">
            <v>0.97</v>
          </cell>
          <cell r="J30">
            <v>0.13500000000000001</v>
          </cell>
          <cell r="K30">
            <v>0.81</v>
          </cell>
        </row>
        <row r="31">
          <cell r="A31">
            <v>37622</v>
          </cell>
          <cell r="B31">
            <v>1.1499999999999999</v>
          </cell>
          <cell r="E31">
            <v>3.1510000000000002</v>
          </cell>
          <cell r="G31">
            <v>1.85</v>
          </cell>
          <cell r="J31">
            <v>3.5000000000000003E-2</v>
          </cell>
          <cell r="K31">
            <v>1.08</v>
          </cell>
        </row>
        <row r="32">
          <cell r="A32">
            <v>37653</v>
          </cell>
          <cell r="B32">
            <v>1.1499999999999999</v>
          </cell>
          <cell r="E32">
            <v>3.1910000000000003</v>
          </cell>
          <cell r="G32">
            <v>1.85</v>
          </cell>
          <cell r="J32">
            <v>3.5000000000000003E-2</v>
          </cell>
          <cell r="K32">
            <v>1.08</v>
          </cell>
        </row>
        <row r="33">
          <cell r="A33">
            <v>37681</v>
          </cell>
          <cell r="B33">
            <v>0.65</v>
          </cell>
          <cell r="E33">
            <v>3.1910000000000003</v>
          </cell>
          <cell r="G33">
            <v>0.66</v>
          </cell>
          <cell r="J33">
            <v>3.5000000000000003E-2</v>
          </cell>
          <cell r="K33">
            <v>0.59</v>
          </cell>
        </row>
        <row r="34">
          <cell r="A34">
            <v>37712</v>
          </cell>
          <cell r="B34">
            <v>0.435</v>
          </cell>
          <cell r="E34">
            <v>3.214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3.3940000000000001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3.6060000000000003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3.7240000000000002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3.6340000000000003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3.5290000000000004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3.4040000000000004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3.4140000000000001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3.4390000000000001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3.464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3.496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3.4940000000000002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3.5060000000000002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3.6720000000000002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3.81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3.85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3.7450000000000001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3.609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3.4550000000000001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3.47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3.508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3.5530000000000004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3.5910000000000002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3.585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3.585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3.7370000000000001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3.8849999999999998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3.9474999999999998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3.8424999999999998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3.7065000000000001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3.5525000000000002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3.5674999999999999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3.6055000000000001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3.6505000000000001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3.6885000000000003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3.6825000000000001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3.6825000000000001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3.8345000000000002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3.9824999999999999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4.0475000000000003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3.9424999999999999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3.8065000000000002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3.6524999999999999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3.6675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3.7055000000000002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3.7505000000000002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3.7885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3.7825000000000002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3.7825000000000002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3.9345000000000003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4.0824999999999996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4.1500000000000004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4.0449999999999999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3.9090000000000003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3.7549999999999999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3.77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3.8080000000000003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3.8530000000000002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3.891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3.8849999999999998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3.8849999999999998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4.0369999999999999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4.1849999999999996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4.2549999999999999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4.1500000000000004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4.0140000000000002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3.86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3.875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3.9130000000000003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3.9580000000000002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3.996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4.1420000000000003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4.29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4.3624999999999998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4.2575000000000003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4.1215000000000002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3.9674999999999998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3.9824999999999999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4.0205000000000002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4.0655000000000001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4.1035000000000004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4.0975000000000001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4.0975000000000001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4.2495000000000003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4.3975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4.4725000000000001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4.3674999999999997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4.2315000000000005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4.0774999999999997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4.0925000000000002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4.1305000000000005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4.1755000000000004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4.2134999999999998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4.2074999999999996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4.2074999999999996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4.3595000000000006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4.5075000000000003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4.585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4.4800000000000004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37184</v>
          </cell>
          <cell r="C7">
            <v>26.15</v>
          </cell>
          <cell r="G7">
            <v>21.35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37185</v>
          </cell>
          <cell r="C8">
            <v>23.9</v>
          </cell>
          <cell r="G8">
            <v>23.9</v>
          </cell>
          <cell r="J8">
            <v>37165</v>
          </cell>
          <cell r="L8">
            <v>27.75</v>
          </cell>
          <cell r="P8">
            <v>20.81</v>
          </cell>
        </row>
        <row r="9">
          <cell r="A9">
            <v>37186</v>
          </cell>
          <cell r="C9">
            <v>27.35</v>
          </cell>
          <cell r="G9">
            <v>23.9</v>
          </cell>
          <cell r="J9">
            <v>37196</v>
          </cell>
          <cell r="L9">
            <v>27.75</v>
          </cell>
          <cell r="P9">
            <v>20.813000000000002</v>
          </cell>
        </row>
        <row r="10">
          <cell r="A10">
            <v>37187</v>
          </cell>
          <cell r="C10">
            <v>27.75</v>
          </cell>
          <cell r="G10">
            <v>22.25</v>
          </cell>
          <cell r="J10">
            <v>37226</v>
          </cell>
          <cell r="L10">
            <v>32.1</v>
          </cell>
          <cell r="P10">
            <v>24.074999999999999</v>
          </cell>
        </row>
        <row r="11">
          <cell r="A11">
            <v>37188</v>
          </cell>
          <cell r="C11">
            <v>27.75</v>
          </cell>
          <cell r="G11">
            <v>22.25</v>
          </cell>
          <cell r="J11">
            <v>37257</v>
          </cell>
          <cell r="L11">
            <v>32.75</v>
          </cell>
          <cell r="P11">
            <v>24.563000000000002</v>
          </cell>
        </row>
        <row r="12">
          <cell r="A12">
            <v>37189</v>
          </cell>
          <cell r="C12">
            <v>27.75</v>
          </cell>
          <cell r="G12">
            <v>22.25</v>
          </cell>
          <cell r="J12">
            <v>37288</v>
          </cell>
          <cell r="L12">
            <v>32.25</v>
          </cell>
          <cell r="P12">
            <v>24.188000000000002</v>
          </cell>
        </row>
        <row r="13">
          <cell r="A13">
            <v>37190</v>
          </cell>
          <cell r="C13">
            <v>27.75</v>
          </cell>
          <cell r="G13">
            <v>22.25</v>
          </cell>
          <cell r="J13">
            <v>37316</v>
          </cell>
          <cell r="L13">
            <v>31.75</v>
          </cell>
          <cell r="P13">
            <v>23.813000000000002</v>
          </cell>
        </row>
        <row r="14">
          <cell r="A14">
            <v>37191</v>
          </cell>
          <cell r="C14">
            <v>27.75</v>
          </cell>
          <cell r="G14">
            <v>22.25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37192</v>
          </cell>
          <cell r="C15">
            <v>22.25</v>
          </cell>
          <cell r="G15">
            <v>22.25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37193</v>
          </cell>
          <cell r="C16">
            <v>27.75</v>
          </cell>
          <cell r="G16">
            <v>22.25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37194</v>
          </cell>
          <cell r="C17">
            <v>27.75</v>
          </cell>
          <cell r="G17">
            <v>22.25</v>
          </cell>
          <cell r="J17">
            <v>37438</v>
          </cell>
          <cell r="L17">
            <v>50.25</v>
          </cell>
          <cell r="P17">
            <v>37.6875</v>
          </cell>
        </row>
        <row r="18">
          <cell r="A18">
            <v>37195</v>
          </cell>
          <cell r="C18">
            <v>27.75</v>
          </cell>
          <cell r="G18">
            <v>22.25</v>
          </cell>
          <cell r="J18">
            <v>37469</v>
          </cell>
          <cell r="L18">
            <v>59.5</v>
          </cell>
          <cell r="P18">
            <v>44.625</v>
          </cell>
        </row>
        <row r="19">
          <cell r="A19">
            <v>37196</v>
          </cell>
          <cell r="C19">
            <v>27.75</v>
          </cell>
          <cell r="G19">
            <v>19.25</v>
          </cell>
          <cell r="J19">
            <v>37500</v>
          </cell>
          <cell r="L19">
            <v>48.75</v>
          </cell>
          <cell r="P19">
            <v>36.5625</v>
          </cell>
        </row>
        <row r="20">
          <cell r="A20">
            <v>37197</v>
          </cell>
          <cell r="C20">
            <v>27.75</v>
          </cell>
          <cell r="G20">
            <v>19.25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37198</v>
          </cell>
          <cell r="C21">
            <v>27.75</v>
          </cell>
          <cell r="G21">
            <v>19.25</v>
          </cell>
          <cell r="J21">
            <v>37561</v>
          </cell>
          <cell r="L21">
            <v>34.75</v>
          </cell>
          <cell r="P21">
            <v>26.063000000000002</v>
          </cell>
        </row>
        <row r="22">
          <cell r="A22">
            <v>37199</v>
          </cell>
          <cell r="C22">
            <v>19.25</v>
          </cell>
          <cell r="G22">
            <v>19.25</v>
          </cell>
          <cell r="J22">
            <v>37591</v>
          </cell>
          <cell r="L22">
            <v>35.25</v>
          </cell>
          <cell r="P22">
            <v>26.4375</v>
          </cell>
        </row>
        <row r="23">
          <cell r="A23">
            <v>37200</v>
          </cell>
          <cell r="C23">
            <v>27.75</v>
          </cell>
          <cell r="G23">
            <v>19.25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37201</v>
          </cell>
          <cell r="C24">
            <v>27.75</v>
          </cell>
          <cell r="G24">
            <v>19.25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37202</v>
          </cell>
          <cell r="C25">
            <v>27.75</v>
          </cell>
          <cell r="G25">
            <v>19.25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37203</v>
          </cell>
          <cell r="C26">
            <v>27.75</v>
          </cell>
          <cell r="G26">
            <v>19.25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37204</v>
          </cell>
          <cell r="C27">
            <v>27.75</v>
          </cell>
          <cell r="G27">
            <v>19.25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37205</v>
          </cell>
          <cell r="C28">
            <v>27.75</v>
          </cell>
          <cell r="G28">
            <v>19.25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37206</v>
          </cell>
          <cell r="C29">
            <v>19.25</v>
          </cell>
          <cell r="G29">
            <v>19.25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37207</v>
          </cell>
          <cell r="C30">
            <v>27.75</v>
          </cell>
          <cell r="G30">
            <v>19.25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37208</v>
          </cell>
          <cell r="C31">
            <v>27.75</v>
          </cell>
          <cell r="G31">
            <v>19.25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37209</v>
          </cell>
          <cell r="C32">
            <v>27.75</v>
          </cell>
          <cell r="G32">
            <v>19.25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37210</v>
          </cell>
          <cell r="C33">
            <v>27.75</v>
          </cell>
          <cell r="G33">
            <v>19.25</v>
          </cell>
          <cell r="J33">
            <v>37926</v>
          </cell>
          <cell r="L33">
            <v>35.75</v>
          </cell>
          <cell r="P33">
            <v>26.813000000000002</v>
          </cell>
        </row>
        <row r="34">
          <cell r="A34">
            <v>37211</v>
          </cell>
          <cell r="C34">
            <v>27.75</v>
          </cell>
          <cell r="G34">
            <v>19.25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37212</v>
          </cell>
          <cell r="C35">
            <v>27.75</v>
          </cell>
          <cell r="G35">
            <v>19.25</v>
          </cell>
          <cell r="J35">
            <v>37987</v>
          </cell>
          <cell r="L35">
            <v>36.15</v>
          </cell>
          <cell r="P35">
            <v>27.112500000000001</v>
          </cell>
        </row>
        <row r="36">
          <cell r="A36">
            <v>37213</v>
          </cell>
          <cell r="C36">
            <v>19.25</v>
          </cell>
          <cell r="G36">
            <v>19.25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37214</v>
          </cell>
          <cell r="C37">
            <v>27.75</v>
          </cell>
          <cell r="G37">
            <v>19.25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27.75</v>
          </cell>
          <cell r="G38">
            <v>18.728999999999999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32.1</v>
          </cell>
          <cell r="G39">
            <v>21.197000000000003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32.75</v>
          </cell>
          <cell r="G40">
            <v>21.835000000000001</v>
          </cell>
          <cell r="J40">
            <v>38139</v>
          </cell>
          <cell r="L40">
            <v>39.39</v>
          </cell>
          <cell r="P40">
            <v>29.5425</v>
          </cell>
        </row>
        <row r="41">
          <cell r="A41">
            <v>37288</v>
          </cell>
          <cell r="C41">
            <v>32.25</v>
          </cell>
          <cell r="G41">
            <v>22.018000000000001</v>
          </cell>
          <cell r="J41">
            <v>38169</v>
          </cell>
          <cell r="L41">
            <v>52.83</v>
          </cell>
          <cell r="P41">
            <v>39.622500000000002</v>
          </cell>
        </row>
        <row r="42">
          <cell r="A42">
            <v>37316</v>
          </cell>
          <cell r="C42">
            <v>31.75</v>
          </cell>
          <cell r="G42">
            <v>22.077000000000002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22.3</v>
          </cell>
          <cell r="J43">
            <v>38231</v>
          </cell>
          <cell r="L43">
            <v>47.27</v>
          </cell>
          <cell r="P43">
            <v>35.452500000000001</v>
          </cell>
        </row>
        <row r="44">
          <cell r="A44">
            <v>37377</v>
          </cell>
          <cell r="C44">
            <v>35</v>
          </cell>
          <cell r="G44">
            <v>21.29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</v>
          </cell>
          <cell r="G45">
            <v>20.25</v>
          </cell>
          <cell r="J45">
            <v>38292</v>
          </cell>
          <cell r="L45">
            <v>36.4</v>
          </cell>
          <cell r="P45">
            <v>27.3</v>
          </cell>
        </row>
        <row r="46">
          <cell r="A46">
            <v>37438</v>
          </cell>
          <cell r="C46">
            <v>50.25</v>
          </cell>
          <cell r="G46">
            <v>30.164999999999999</v>
          </cell>
          <cell r="J46">
            <v>38322</v>
          </cell>
          <cell r="L46">
            <v>36.15</v>
          </cell>
          <cell r="P46">
            <v>27.112500000000001</v>
          </cell>
        </row>
        <row r="47">
          <cell r="A47">
            <v>37469</v>
          </cell>
          <cell r="C47">
            <v>59.5</v>
          </cell>
          <cell r="G47">
            <v>30.629000000000001</v>
          </cell>
          <cell r="J47">
            <v>38353</v>
          </cell>
          <cell r="L47">
            <v>36.409999999999997</v>
          </cell>
          <cell r="P47">
            <v>27.307500000000001</v>
          </cell>
        </row>
        <row r="48">
          <cell r="A48">
            <v>37500</v>
          </cell>
          <cell r="C48">
            <v>48.75</v>
          </cell>
          <cell r="G48">
            <v>24.574999999999999</v>
          </cell>
          <cell r="J48">
            <v>38384</v>
          </cell>
          <cell r="L48">
            <v>35.950000000000003</v>
          </cell>
          <cell r="P48">
            <v>26.962499999999999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35.950000000000003</v>
          </cell>
          <cell r="P49">
            <v>26.962499999999999</v>
          </cell>
        </row>
        <row r="50">
          <cell r="A50">
            <v>37561</v>
          </cell>
          <cell r="C50">
            <v>34.75</v>
          </cell>
          <cell r="G50">
            <v>23.584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44.467500000000001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36.67</v>
          </cell>
          <cell r="P57">
            <v>27.503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27.157499999999999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27.157499999999999</v>
          </cell>
        </row>
        <row r="62">
          <cell r="A62">
            <v>37926</v>
          </cell>
          <cell r="C62">
            <v>35.75</v>
          </cell>
          <cell r="G62">
            <v>22.459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29.977499999999999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40.207500000000003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44.797499999999999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35.977499999999999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28.567499999999999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36.93</v>
          </cell>
          <cell r="P69">
            <v>27.698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27.712499999999999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36.4</v>
          </cell>
          <cell r="G74">
            <v>23.45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30.202500000000001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40.5075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28.7775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37.200000000000003</v>
          </cell>
          <cell r="P81">
            <v>27.9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27.712499999999999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36.67</v>
          </cell>
          <cell r="G86">
            <v>23.956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36.502499999999998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28.987500000000001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37.47</v>
          </cell>
          <cell r="P93">
            <v>28.102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36.93</v>
          </cell>
          <cell r="G98">
            <v>24.438000000000002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30.637499999999999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41.092500000000001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29.197500000000002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37.74</v>
          </cell>
          <cell r="P105">
            <v>28.305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28.1175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28.3125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27.952500000000001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27.952500000000001</v>
          </cell>
        </row>
        <row r="110">
          <cell r="A110">
            <v>39387</v>
          </cell>
          <cell r="C110">
            <v>37.200000000000003</v>
          </cell>
          <cell r="G110">
            <v>24.877000000000002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46.102499999999999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37.027500000000003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29.407499999999999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38</v>
          </cell>
          <cell r="P117">
            <v>28.5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28.3125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28.147500000000001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28.147500000000001</v>
          </cell>
        </row>
        <row r="122">
          <cell r="A122">
            <v>39753</v>
          </cell>
          <cell r="C122">
            <v>37.47</v>
          </cell>
          <cell r="G122">
            <v>25.121000000000002</v>
          </cell>
          <cell r="J122">
            <v>40634</v>
          </cell>
          <cell r="L122">
            <v>37.049999999999997</v>
          </cell>
          <cell r="P122">
            <v>27.787500000000001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27.787500000000001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31.072500000000002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41.677500000000002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46.432499999999997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38.270000000000003</v>
          </cell>
          <cell r="P129">
            <v>28.703000000000003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28.717500000000001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37.74</v>
          </cell>
          <cell r="G134">
            <v>25.488</v>
          </cell>
          <cell r="J134">
            <v>41000</v>
          </cell>
          <cell r="L134">
            <v>37.31</v>
          </cell>
          <cell r="P134">
            <v>27.982500000000002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27.982500000000002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37.552500000000002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38.54</v>
          </cell>
          <cell r="P141">
            <v>28.905000000000001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28.717500000000001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38</v>
          </cell>
          <cell r="G146">
            <v>25.984000000000002</v>
          </cell>
          <cell r="J146">
            <v>41365</v>
          </cell>
          <cell r="L146">
            <v>37.57</v>
          </cell>
          <cell r="P146">
            <v>28.177499999999998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28.177499999999998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42.262500000000003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38.81</v>
          </cell>
          <cell r="P153">
            <v>29.108000000000001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28.747499999999999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28.747499999999999</v>
          </cell>
        </row>
        <row r="158">
          <cell r="A158">
            <v>40848</v>
          </cell>
          <cell r="C158">
            <v>38.270000000000003</v>
          </cell>
          <cell r="G158">
            <v>26.276</v>
          </cell>
          <cell r="J158">
            <v>41730</v>
          </cell>
          <cell r="L158">
            <v>37.83</v>
          </cell>
          <cell r="P158">
            <v>28.372499999999999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28.372499999999999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31.732500000000002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25.3</v>
          </cell>
          <cell r="G7">
            <v>22.25</v>
          </cell>
          <cell r="L7">
            <v>19.75</v>
          </cell>
          <cell r="P7">
            <v>24</v>
          </cell>
        </row>
        <row r="8">
          <cell r="C8">
            <v>24.75</v>
          </cell>
          <cell r="G8">
            <v>24.75</v>
          </cell>
          <cell r="L8">
            <v>29</v>
          </cell>
          <cell r="P8">
            <v>23.625</v>
          </cell>
        </row>
        <row r="9">
          <cell r="C9">
            <v>29</v>
          </cell>
          <cell r="G9">
            <v>24.25</v>
          </cell>
          <cell r="L9">
            <v>29.5</v>
          </cell>
          <cell r="P9">
            <v>21</v>
          </cell>
        </row>
        <row r="10">
          <cell r="C10">
            <v>29</v>
          </cell>
          <cell r="G10">
            <v>24.25</v>
          </cell>
          <cell r="L10">
            <v>37</v>
          </cell>
          <cell r="P10">
            <v>27.75</v>
          </cell>
        </row>
        <row r="11">
          <cell r="C11">
            <v>29</v>
          </cell>
          <cell r="G11">
            <v>24.25</v>
          </cell>
          <cell r="L11">
            <v>36.75</v>
          </cell>
          <cell r="P11">
            <v>27.563000000000002</v>
          </cell>
        </row>
        <row r="12">
          <cell r="C12">
            <v>29</v>
          </cell>
          <cell r="G12">
            <v>24.25</v>
          </cell>
          <cell r="L12">
            <v>34.65</v>
          </cell>
          <cell r="P12">
            <v>25.988</v>
          </cell>
        </row>
        <row r="13">
          <cell r="C13">
            <v>29</v>
          </cell>
          <cell r="G13">
            <v>24.25</v>
          </cell>
          <cell r="L13">
            <v>31.5</v>
          </cell>
          <cell r="P13">
            <v>23.625</v>
          </cell>
        </row>
        <row r="14">
          <cell r="C14">
            <v>29</v>
          </cell>
          <cell r="G14">
            <v>24.25</v>
          </cell>
          <cell r="L14">
            <v>31.25</v>
          </cell>
          <cell r="P14">
            <v>23.438000000000002</v>
          </cell>
        </row>
        <row r="15">
          <cell r="C15">
            <v>24.25</v>
          </cell>
          <cell r="G15">
            <v>24.25</v>
          </cell>
          <cell r="L15">
            <v>30</v>
          </cell>
          <cell r="P15">
            <v>22.5</v>
          </cell>
        </row>
        <row r="16">
          <cell r="C16">
            <v>29</v>
          </cell>
          <cell r="G16">
            <v>24.25</v>
          </cell>
          <cell r="L16">
            <v>31.25</v>
          </cell>
          <cell r="P16">
            <v>23.438000000000002</v>
          </cell>
        </row>
        <row r="17">
          <cell r="C17">
            <v>29</v>
          </cell>
          <cell r="G17">
            <v>24.25</v>
          </cell>
          <cell r="L17">
            <v>44.25</v>
          </cell>
          <cell r="P17">
            <v>33.188000000000002</v>
          </cell>
        </row>
        <row r="18">
          <cell r="C18">
            <v>29</v>
          </cell>
          <cell r="G18">
            <v>24.25</v>
          </cell>
          <cell r="L18">
            <v>51</v>
          </cell>
          <cell r="P18">
            <v>38.25</v>
          </cell>
        </row>
        <row r="19">
          <cell r="C19">
            <v>29.5</v>
          </cell>
          <cell r="G19">
            <v>24.25</v>
          </cell>
          <cell r="L19">
            <v>45</v>
          </cell>
          <cell r="P19">
            <v>33.75</v>
          </cell>
        </row>
        <row r="20">
          <cell r="C20">
            <v>29.5</v>
          </cell>
          <cell r="G20">
            <v>24.25</v>
          </cell>
          <cell r="L20">
            <v>37</v>
          </cell>
          <cell r="P20">
            <v>27.75</v>
          </cell>
        </row>
        <row r="21">
          <cell r="C21">
            <v>29.5</v>
          </cell>
          <cell r="G21">
            <v>24.25</v>
          </cell>
          <cell r="L21">
            <v>34</v>
          </cell>
          <cell r="P21">
            <v>25.5</v>
          </cell>
        </row>
        <row r="22">
          <cell r="C22">
            <v>24.25</v>
          </cell>
          <cell r="G22">
            <v>24.25</v>
          </cell>
          <cell r="L22">
            <v>36.25</v>
          </cell>
          <cell r="P22">
            <v>27.188000000000002</v>
          </cell>
        </row>
        <row r="23">
          <cell r="C23">
            <v>29.5</v>
          </cell>
          <cell r="G23">
            <v>24.25</v>
          </cell>
          <cell r="L23">
            <v>40.5</v>
          </cell>
          <cell r="P23">
            <v>30.375</v>
          </cell>
        </row>
        <row r="24">
          <cell r="C24">
            <v>29.5</v>
          </cell>
          <cell r="G24">
            <v>24.25</v>
          </cell>
          <cell r="L24">
            <v>40.25</v>
          </cell>
          <cell r="P24">
            <v>30.188000000000002</v>
          </cell>
        </row>
        <row r="25">
          <cell r="C25">
            <v>29.5</v>
          </cell>
          <cell r="G25">
            <v>24.25</v>
          </cell>
          <cell r="L25">
            <v>34.75</v>
          </cell>
          <cell r="P25">
            <v>26.063000000000002</v>
          </cell>
        </row>
        <row r="26">
          <cell r="C26">
            <v>29.5</v>
          </cell>
          <cell r="G26">
            <v>24.25</v>
          </cell>
          <cell r="L26">
            <v>35</v>
          </cell>
          <cell r="P26">
            <v>26.25</v>
          </cell>
        </row>
        <row r="27">
          <cell r="C27">
            <v>29.5</v>
          </cell>
          <cell r="G27">
            <v>24.25</v>
          </cell>
          <cell r="L27">
            <v>31.5</v>
          </cell>
          <cell r="P27">
            <v>23.625</v>
          </cell>
        </row>
        <row r="28">
          <cell r="C28">
            <v>29.5</v>
          </cell>
          <cell r="G28">
            <v>24.25</v>
          </cell>
          <cell r="L28">
            <v>32.25</v>
          </cell>
          <cell r="P28">
            <v>24.188000000000002</v>
          </cell>
        </row>
        <row r="29">
          <cell r="C29">
            <v>24.25</v>
          </cell>
          <cell r="G29">
            <v>24.25</v>
          </cell>
          <cell r="L29">
            <v>52</v>
          </cell>
          <cell r="P29">
            <v>39</v>
          </cell>
        </row>
        <row r="30">
          <cell r="C30">
            <v>29.5</v>
          </cell>
          <cell r="G30">
            <v>24.25</v>
          </cell>
          <cell r="L30">
            <v>59</v>
          </cell>
          <cell r="P30">
            <v>44.25</v>
          </cell>
        </row>
        <row r="31">
          <cell r="C31">
            <v>29.5</v>
          </cell>
          <cell r="G31">
            <v>24.25</v>
          </cell>
          <cell r="L31">
            <v>49.25</v>
          </cell>
          <cell r="P31">
            <v>36.938000000000002</v>
          </cell>
        </row>
        <row r="32">
          <cell r="C32">
            <v>29.5</v>
          </cell>
          <cell r="G32">
            <v>24.25</v>
          </cell>
          <cell r="L32">
            <v>39.5</v>
          </cell>
          <cell r="P32">
            <v>29.625</v>
          </cell>
        </row>
        <row r="33">
          <cell r="C33">
            <v>29.5</v>
          </cell>
          <cell r="G33">
            <v>24.25</v>
          </cell>
          <cell r="L33">
            <v>35.75</v>
          </cell>
          <cell r="P33">
            <v>26.813000000000002</v>
          </cell>
        </row>
        <row r="34">
          <cell r="C34">
            <v>29.5</v>
          </cell>
          <cell r="G34">
            <v>24.25</v>
          </cell>
          <cell r="L34">
            <v>37.75</v>
          </cell>
          <cell r="P34">
            <v>28.313000000000002</v>
          </cell>
        </row>
        <row r="35">
          <cell r="C35">
            <v>29.5</v>
          </cell>
          <cell r="G35">
            <v>24.25</v>
          </cell>
          <cell r="L35">
            <v>40.909999999999997</v>
          </cell>
          <cell r="P35">
            <v>30.683</v>
          </cell>
        </row>
        <row r="36">
          <cell r="C36">
            <v>24.25</v>
          </cell>
          <cell r="G36">
            <v>24.25</v>
          </cell>
          <cell r="L36">
            <v>40.700000000000003</v>
          </cell>
          <cell r="P36">
            <v>30.524999999999999</v>
          </cell>
        </row>
        <row r="37">
          <cell r="C37">
            <v>29.5</v>
          </cell>
          <cell r="G37">
            <v>24.25</v>
          </cell>
          <cell r="L37">
            <v>35.979999999999997</v>
          </cell>
          <cell r="P37">
            <v>26.984999999999999</v>
          </cell>
        </row>
        <row r="38">
          <cell r="C38">
            <v>29.5</v>
          </cell>
          <cell r="G38">
            <v>25.333000000000002</v>
          </cell>
          <cell r="L38">
            <v>36.200000000000003</v>
          </cell>
          <cell r="P38">
            <v>27.15</v>
          </cell>
        </row>
        <row r="39">
          <cell r="C39">
            <v>37</v>
          </cell>
          <cell r="G39">
            <v>28.79</v>
          </cell>
          <cell r="L39">
            <v>33.19</v>
          </cell>
          <cell r="P39">
            <v>24.891999999999999</v>
          </cell>
        </row>
        <row r="40">
          <cell r="C40">
            <v>36.75</v>
          </cell>
          <cell r="G40">
            <v>27.149000000000001</v>
          </cell>
          <cell r="L40">
            <v>33.840000000000003</v>
          </cell>
          <cell r="P40">
            <v>25.38</v>
          </cell>
        </row>
        <row r="41">
          <cell r="C41">
            <v>34.65</v>
          </cell>
          <cell r="G41">
            <v>24.718</v>
          </cell>
          <cell r="L41">
            <v>50.8</v>
          </cell>
          <cell r="P41">
            <v>38.1</v>
          </cell>
        </row>
        <row r="42">
          <cell r="C42">
            <v>31.5</v>
          </cell>
          <cell r="G42">
            <v>22.137</v>
          </cell>
          <cell r="L42">
            <v>56.81</v>
          </cell>
          <cell r="P42">
            <v>42.608000000000004</v>
          </cell>
        </row>
        <row r="43">
          <cell r="C43">
            <v>31.25</v>
          </cell>
          <cell r="G43">
            <v>19.083000000000002</v>
          </cell>
          <cell r="L43">
            <v>48.44</v>
          </cell>
          <cell r="P43">
            <v>36.33</v>
          </cell>
        </row>
        <row r="44">
          <cell r="C44">
            <v>30</v>
          </cell>
          <cell r="G44">
            <v>21.177</v>
          </cell>
          <cell r="L44">
            <v>40.07</v>
          </cell>
          <cell r="P44">
            <v>30.052000000000003</v>
          </cell>
        </row>
        <row r="45">
          <cell r="C45">
            <v>31.25</v>
          </cell>
          <cell r="G45">
            <v>22.188000000000002</v>
          </cell>
          <cell r="L45">
            <v>36.85</v>
          </cell>
          <cell r="P45">
            <v>27.637</v>
          </cell>
        </row>
        <row r="46">
          <cell r="C46">
            <v>44.25</v>
          </cell>
          <cell r="G46">
            <v>30.294</v>
          </cell>
          <cell r="L46">
            <v>38.57</v>
          </cell>
          <cell r="P46">
            <v>28.927000000000003</v>
          </cell>
        </row>
        <row r="47">
          <cell r="C47">
            <v>51</v>
          </cell>
          <cell r="G47">
            <v>34.79</v>
          </cell>
          <cell r="L47">
            <v>41.4</v>
          </cell>
          <cell r="P47">
            <v>31.05</v>
          </cell>
        </row>
        <row r="48">
          <cell r="C48">
            <v>45</v>
          </cell>
          <cell r="G48">
            <v>29.9</v>
          </cell>
          <cell r="L48">
            <v>41.23</v>
          </cell>
          <cell r="P48">
            <v>30.922000000000001</v>
          </cell>
        </row>
        <row r="49">
          <cell r="C49">
            <v>37</v>
          </cell>
          <cell r="G49">
            <v>28.694000000000003</v>
          </cell>
          <cell r="L49">
            <v>37.17</v>
          </cell>
          <cell r="P49">
            <v>27.878</v>
          </cell>
        </row>
        <row r="50">
          <cell r="C50">
            <v>34</v>
          </cell>
          <cell r="G50">
            <v>22.167000000000002</v>
          </cell>
          <cell r="L50">
            <v>37.36</v>
          </cell>
          <cell r="P50">
            <v>28.02</v>
          </cell>
        </row>
        <row r="51">
          <cell r="C51">
            <v>36.25</v>
          </cell>
          <cell r="G51">
            <v>28.315000000000001</v>
          </cell>
          <cell r="L51">
            <v>34.78</v>
          </cell>
          <cell r="P51">
            <v>26.085000000000001</v>
          </cell>
        </row>
        <row r="52">
          <cell r="C52">
            <v>40.5</v>
          </cell>
          <cell r="G52">
            <v>27.234000000000002</v>
          </cell>
          <cell r="L52">
            <v>35.340000000000003</v>
          </cell>
          <cell r="P52">
            <v>26.504999999999999</v>
          </cell>
        </row>
        <row r="53">
          <cell r="C53">
            <v>40.25</v>
          </cell>
          <cell r="G53">
            <v>27.054000000000002</v>
          </cell>
          <cell r="L53">
            <v>49.94</v>
          </cell>
          <cell r="P53">
            <v>37.454999999999998</v>
          </cell>
        </row>
        <row r="54">
          <cell r="C54">
            <v>34.75</v>
          </cell>
          <cell r="G54">
            <v>25.649000000000001</v>
          </cell>
          <cell r="L54">
            <v>55.11</v>
          </cell>
          <cell r="P54">
            <v>41.333000000000006</v>
          </cell>
        </row>
        <row r="55">
          <cell r="C55">
            <v>35</v>
          </cell>
          <cell r="G55">
            <v>23.717000000000002</v>
          </cell>
          <cell r="L55">
            <v>47.92</v>
          </cell>
          <cell r="P55">
            <v>35.94</v>
          </cell>
        </row>
        <row r="56">
          <cell r="C56">
            <v>31.5</v>
          </cell>
          <cell r="G56">
            <v>14.863000000000001</v>
          </cell>
          <cell r="L56">
            <v>40.72</v>
          </cell>
          <cell r="P56">
            <v>30.54</v>
          </cell>
        </row>
        <row r="57">
          <cell r="C57">
            <v>32.25</v>
          </cell>
          <cell r="G57">
            <v>17.938000000000002</v>
          </cell>
          <cell r="L57">
            <v>37.96</v>
          </cell>
          <cell r="P57">
            <v>28.47</v>
          </cell>
        </row>
        <row r="58">
          <cell r="C58">
            <v>52</v>
          </cell>
          <cell r="G58">
            <v>37.015999999999998</v>
          </cell>
          <cell r="L58">
            <v>39.44</v>
          </cell>
          <cell r="P58">
            <v>29.58</v>
          </cell>
        </row>
        <row r="59">
          <cell r="C59">
            <v>59</v>
          </cell>
          <cell r="G59">
            <v>39.091999999999999</v>
          </cell>
          <cell r="L59">
            <v>42.16</v>
          </cell>
          <cell r="P59">
            <v>31.62</v>
          </cell>
        </row>
        <row r="60">
          <cell r="C60">
            <v>49.25</v>
          </cell>
          <cell r="G60">
            <v>33.353999999999999</v>
          </cell>
          <cell r="L60">
            <v>42</v>
          </cell>
          <cell r="P60">
            <v>31.5</v>
          </cell>
        </row>
        <row r="61">
          <cell r="C61">
            <v>39.5</v>
          </cell>
          <cell r="G61">
            <v>29.153000000000002</v>
          </cell>
          <cell r="L61">
            <v>38.28</v>
          </cell>
          <cell r="P61">
            <v>28.71</v>
          </cell>
        </row>
        <row r="62">
          <cell r="C62">
            <v>35.75</v>
          </cell>
          <cell r="G62">
            <v>26.725000000000001</v>
          </cell>
          <cell r="L62">
            <v>38.46</v>
          </cell>
          <cell r="P62">
            <v>28.844999999999999</v>
          </cell>
        </row>
        <row r="63">
          <cell r="C63">
            <v>37.75</v>
          </cell>
          <cell r="G63">
            <v>32.859000000000002</v>
          </cell>
          <cell r="L63">
            <v>36.1</v>
          </cell>
          <cell r="P63">
            <v>27.074999999999999</v>
          </cell>
        </row>
        <row r="64">
          <cell r="C64">
            <v>40.909999999999997</v>
          </cell>
          <cell r="G64">
            <v>27.069000000000003</v>
          </cell>
          <cell r="L64">
            <v>36.61</v>
          </cell>
          <cell r="P64">
            <v>27.457000000000001</v>
          </cell>
        </row>
        <row r="65">
          <cell r="C65">
            <v>40.700000000000003</v>
          </cell>
          <cell r="G65">
            <v>26.82</v>
          </cell>
          <cell r="L65">
            <v>49.98</v>
          </cell>
          <cell r="P65">
            <v>37.484999999999999</v>
          </cell>
        </row>
        <row r="66">
          <cell r="C66">
            <v>35.979999999999997</v>
          </cell>
          <cell r="G66">
            <v>25.96</v>
          </cell>
          <cell r="L66">
            <v>54.73</v>
          </cell>
          <cell r="P66">
            <v>41.047000000000004</v>
          </cell>
        </row>
        <row r="67">
          <cell r="C67">
            <v>36.200000000000003</v>
          </cell>
          <cell r="G67">
            <v>24.389000000000003</v>
          </cell>
          <cell r="L67">
            <v>48.14</v>
          </cell>
          <cell r="P67">
            <v>36.104999999999997</v>
          </cell>
        </row>
        <row r="68">
          <cell r="C68">
            <v>33.19</v>
          </cell>
          <cell r="G68">
            <v>16.788</v>
          </cell>
          <cell r="L68">
            <v>41.54</v>
          </cell>
          <cell r="P68">
            <v>31.155000000000001</v>
          </cell>
        </row>
        <row r="69">
          <cell r="C69">
            <v>33.840000000000003</v>
          </cell>
          <cell r="G69">
            <v>19.984000000000002</v>
          </cell>
          <cell r="L69">
            <v>39.01</v>
          </cell>
          <cell r="P69">
            <v>29.258000000000003</v>
          </cell>
        </row>
        <row r="70">
          <cell r="C70">
            <v>50.8</v>
          </cell>
          <cell r="G70">
            <v>35.216999999999999</v>
          </cell>
          <cell r="L70">
            <v>40.369999999999997</v>
          </cell>
          <cell r="P70">
            <v>30.277000000000001</v>
          </cell>
        </row>
        <row r="71">
          <cell r="C71">
            <v>56.81</v>
          </cell>
          <cell r="G71">
            <v>36.909999999999997</v>
          </cell>
          <cell r="L71">
            <v>42.91</v>
          </cell>
          <cell r="P71">
            <v>32.182000000000002</v>
          </cell>
        </row>
        <row r="72">
          <cell r="C72">
            <v>48.44</v>
          </cell>
          <cell r="G72">
            <v>32.317</v>
          </cell>
          <cell r="L72">
            <v>42.77</v>
          </cell>
          <cell r="P72">
            <v>32.078000000000003</v>
          </cell>
        </row>
        <row r="73">
          <cell r="C73">
            <v>40.07</v>
          </cell>
          <cell r="G73">
            <v>28.978000000000002</v>
          </cell>
          <cell r="L73">
            <v>39.369999999999997</v>
          </cell>
          <cell r="P73">
            <v>29.527000000000001</v>
          </cell>
        </row>
        <row r="74">
          <cell r="C74">
            <v>36.85</v>
          </cell>
          <cell r="G74">
            <v>27.054000000000002</v>
          </cell>
          <cell r="L74">
            <v>39.53</v>
          </cell>
          <cell r="P74">
            <v>29.648</v>
          </cell>
        </row>
        <row r="75">
          <cell r="C75">
            <v>38.57</v>
          </cell>
          <cell r="G75">
            <v>32.145000000000003</v>
          </cell>
          <cell r="L75">
            <v>37.36</v>
          </cell>
          <cell r="P75">
            <v>28.02</v>
          </cell>
        </row>
        <row r="76">
          <cell r="C76">
            <v>41.4</v>
          </cell>
          <cell r="G76">
            <v>27.277000000000001</v>
          </cell>
          <cell r="L76">
            <v>37.840000000000003</v>
          </cell>
          <cell r="P76">
            <v>28.38</v>
          </cell>
        </row>
        <row r="77">
          <cell r="C77">
            <v>41.23</v>
          </cell>
          <cell r="G77">
            <v>27.396000000000001</v>
          </cell>
          <cell r="L77">
            <v>50.09</v>
          </cell>
          <cell r="P77">
            <v>37.568000000000005</v>
          </cell>
        </row>
        <row r="78">
          <cell r="C78">
            <v>37.17</v>
          </cell>
          <cell r="G78">
            <v>26.421000000000003</v>
          </cell>
          <cell r="L78">
            <v>54.43</v>
          </cell>
          <cell r="P78">
            <v>40.822000000000003</v>
          </cell>
        </row>
        <row r="79">
          <cell r="C79">
            <v>37.36</v>
          </cell>
          <cell r="G79">
            <v>24.993000000000002</v>
          </cell>
          <cell r="L79">
            <v>48.4</v>
          </cell>
          <cell r="P79">
            <v>36.299999999999997</v>
          </cell>
        </row>
        <row r="80">
          <cell r="C80">
            <v>34.78</v>
          </cell>
          <cell r="G80">
            <v>17.977</v>
          </cell>
          <cell r="L80">
            <v>42.36</v>
          </cell>
          <cell r="P80">
            <v>31.77</v>
          </cell>
        </row>
        <row r="81">
          <cell r="C81">
            <v>35.340000000000003</v>
          </cell>
          <cell r="G81">
            <v>20.963000000000001</v>
          </cell>
          <cell r="L81">
            <v>40.04</v>
          </cell>
          <cell r="P81">
            <v>30.03</v>
          </cell>
        </row>
        <row r="82">
          <cell r="C82">
            <v>49.94</v>
          </cell>
          <cell r="G82">
            <v>34.896000000000001</v>
          </cell>
          <cell r="L82">
            <v>41.29</v>
          </cell>
          <cell r="P82">
            <v>30.968</v>
          </cell>
        </row>
        <row r="83">
          <cell r="C83">
            <v>55.11</v>
          </cell>
          <cell r="G83">
            <v>36.863</v>
          </cell>
          <cell r="L83">
            <v>43.67</v>
          </cell>
          <cell r="P83">
            <v>32.752000000000002</v>
          </cell>
        </row>
        <row r="84">
          <cell r="C84">
            <v>47.92</v>
          </cell>
          <cell r="G84">
            <v>32.353000000000002</v>
          </cell>
          <cell r="L84">
            <v>43.53</v>
          </cell>
          <cell r="P84">
            <v>32.648000000000003</v>
          </cell>
        </row>
        <row r="85">
          <cell r="C85">
            <v>40.72</v>
          </cell>
          <cell r="G85">
            <v>29.204000000000001</v>
          </cell>
          <cell r="L85">
            <v>40.35</v>
          </cell>
          <cell r="P85">
            <v>30.262</v>
          </cell>
        </row>
        <row r="86">
          <cell r="C86">
            <v>37.96</v>
          </cell>
          <cell r="G86">
            <v>27.417000000000002</v>
          </cell>
          <cell r="L86">
            <v>40.5</v>
          </cell>
          <cell r="P86">
            <v>30.375</v>
          </cell>
        </row>
        <row r="87">
          <cell r="C87">
            <v>39.44</v>
          </cell>
          <cell r="G87">
            <v>32.08</v>
          </cell>
          <cell r="L87">
            <v>38.479999999999997</v>
          </cell>
          <cell r="P87">
            <v>28.86</v>
          </cell>
        </row>
        <row r="88">
          <cell r="C88">
            <v>42.16</v>
          </cell>
          <cell r="G88">
            <v>27.542000000000002</v>
          </cell>
          <cell r="L88">
            <v>38.92</v>
          </cell>
          <cell r="P88">
            <v>29.19</v>
          </cell>
        </row>
        <row r="89">
          <cell r="C89">
            <v>42</v>
          </cell>
          <cell r="G89">
            <v>27.694000000000003</v>
          </cell>
          <cell r="L89">
            <v>50.38</v>
          </cell>
          <cell r="P89">
            <v>37.784999999999997</v>
          </cell>
        </row>
        <row r="90">
          <cell r="C90">
            <v>38.28</v>
          </cell>
          <cell r="G90">
            <v>26.848000000000003</v>
          </cell>
          <cell r="L90">
            <v>54.45</v>
          </cell>
          <cell r="P90">
            <v>40.837000000000003</v>
          </cell>
        </row>
        <row r="91">
          <cell r="C91">
            <v>38.46</v>
          </cell>
          <cell r="G91">
            <v>25.372</v>
          </cell>
          <cell r="L91">
            <v>48.8</v>
          </cell>
          <cell r="P91">
            <v>36.6</v>
          </cell>
        </row>
        <row r="92">
          <cell r="C92">
            <v>36.1</v>
          </cell>
          <cell r="G92">
            <v>19.503</v>
          </cell>
          <cell r="L92">
            <v>43.15</v>
          </cell>
          <cell r="P92">
            <v>32.362000000000002</v>
          </cell>
        </row>
        <row r="93">
          <cell r="C93">
            <v>36.61</v>
          </cell>
          <cell r="G93">
            <v>21.913</v>
          </cell>
          <cell r="L93">
            <v>40.98</v>
          </cell>
          <cell r="P93">
            <v>30.734999999999999</v>
          </cell>
        </row>
        <row r="94">
          <cell r="C94">
            <v>49.98</v>
          </cell>
          <cell r="G94">
            <v>34.551000000000002</v>
          </cell>
          <cell r="L94">
            <v>42.15</v>
          </cell>
          <cell r="P94">
            <v>31.613000000000003</v>
          </cell>
        </row>
        <row r="95">
          <cell r="C95">
            <v>54.73</v>
          </cell>
          <cell r="G95">
            <v>36.408000000000001</v>
          </cell>
          <cell r="L95">
            <v>44.35</v>
          </cell>
          <cell r="P95">
            <v>33.262999999999998</v>
          </cell>
        </row>
        <row r="96">
          <cell r="C96">
            <v>48.14</v>
          </cell>
          <cell r="G96">
            <v>32.284999999999997</v>
          </cell>
          <cell r="L96">
            <v>44.23</v>
          </cell>
          <cell r="P96">
            <v>33.172000000000004</v>
          </cell>
        </row>
        <row r="97">
          <cell r="C97">
            <v>41.54</v>
          </cell>
          <cell r="G97">
            <v>29.454999999999998</v>
          </cell>
          <cell r="L97">
            <v>41.26</v>
          </cell>
          <cell r="P97">
            <v>30.945</v>
          </cell>
        </row>
        <row r="98">
          <cell r="C98">
            <v>39.01</v>
          </cell>
          <cell r="G98">
            <v>27.834</v>
          </cell>
          <cell r="L98">
            <v>41.41</v>
          </cell>
          <cell r="P98">
            <v>31.058</v>
          </cell>
        </row>
        <row r="99">
          <cell r="C99">
            <v>40.369999999999997</v>
          </cell>
          <cell r="G99">
            <v>32.195</v>
          </cell>
          <cell r="L99">
            <v>39.520000000000003</v>
          </cell>
          <cell r="P99">
            <v>29.64</v>
          </cell>
        </row>
        <row r="100">
          <cell r="C100">
            <v>42.91</v>
          </cell>
          <cell r="G100">
            <v>27.907</v>
          </cell>
          <cell r="L100">
            <v>39.94</v>
          </cell>
          <cell r="P100">
            <v>29.954999999999998</v>
          </cell>
        </row>
        <row r="101">
          <cell r="C101">
            <v>42.77</v>
          </cell>
          <cell r="G101">
            <v>27.966000000000001</v>
          </cell>
          <cell r="L101">
            <v>50.66</v>
          </cell>
          <cell r="P101">
            <v>37.994999999999997</v>
          </cell>
        </row>
        <row r="102">
          <cell r="C102">
            <v>39.369999999999997</v>
          </cell>
          <cell r="G102">
            <v>27.254000000000001</v>
          </cell>
          <cell r="L102">
            <v>54.47</v>
          </cell>
          <cell r="P102">
            <v>40.852000000000004</v>
          </cell>
        </row>
        <row r="103">
          <cell r="C103">
            <v>39.53</v>
          </cell>
          <cell r="G103">
            <v>25.944000000000003</v>
          </cell>
          <cell r="L103">
            <v>49.19</v>
          </cell>
          <cell r="P103">
            <v>36.892000000000003</v>
          </cell>
        </row>
        <row r="104">
          <cell r="C104">
            <v>37.36</v>
          </cell>
          <cell r="G104">
            <v>20.64</v>
          </cell>
          <cell r="L104">
            <v>43.91</v>
          </cell>
          <cell r="P104">
            <v>32.932000000000002</v>
          </cell>
        </row>
        <row r="105">
          <cell r="C105">
            <v>37.840000000000003</v>
          </cell>
          <cell r="G105">
            <v>22.908000000000001</v>
          </cell>
          <cell r="L105">
            <v>41.89</v>
          </cell>
          <cell r="P105">
            <v>31.418000000000003</v>
          </cell>
        </row>
        <row r="106">
          <cell r="C106">
            <v>50.09</v>
          </cell>
          <cell r="G106">
            <v>34.478000000000002</v>
          </cell>
          <cell r="L106">
            <v>42.98</v>
          </cell>
          <cell r="P106">
            <v>32.234999999999999</v>
          </cell>
        </row>
        <row r="107">
          <cell r="C107">
            <v>54.43</v>
          </cell>
          <cell r="G107">
            <v>36.29</v>
          </cell>
          <cell r="L107">
            <v>45.36</v>
          </cell>
          <cell r="P107">
            <v>34.020000000000003</v>
          </cell>
        </row>
        <row r="108">
          <cell r="C108">
            <v>48.4</v>
          </cell>
          <cell r="G108">
            <v>32.380000000000003</v>
          </cell>
          <cell r="L108">
            <v>45.24</v>
          </cell>
          <cell r="P108">
            <v>33.93</v>
          </cell>
        </row>
        <row r="109">
          <cell r="C109">
            <v>42.36</v>
          </cell>
          <cell r="G109">
            <v>30.097000000000001</v>
          </cell>
          <cell r="L109">
            <v>42.45</v>
          </cell>
          <cell r="P109">
            <v>31.837000000000003</v>
          </cell>
        </row>
        <row r="110">
          <cell r="C110">
            <v>40.04</v>
          </cell>
          <cell r="G110">
            <v>28.59</v>
          </cell>
          <cell r="L110">
            <v>42.59</v>
          </cell>
          <cell r="P110">
            <v>31.942</v>
          </cell>
        </row>
        <row r="111">
          <cell r="C111">
            <v>41.29</v>
          </cell>
          <cell r="G111">
            <v>32.649000000000001</v>
          </cell>
          <cell r="L111">
            <v>40.81</v>
          </cell>
          <cell r="P111">
            <v>30.608000000000001</v>
          </cell>
        </row>
        <row r="112">
          <cell r="C112">
            <v>43.67</v>
          </cell>
          <cell r="G112">
            <v>28.94</v>
          </cell>
          <cell r="L112">
            <v>41.2</v>
          </cell>
          <cell r="P112">
            <v>30.9</v>
          </cell>
        </row>
        <row r="113">
          <cell r="C113">
            <v>43.53</v>
          </cell>
          <cell r="G113">
            <v>29.04</v>
          </cell>
          <cell r="L113">
            <v>51.29</v>
          </cell>
          <cell r="P113">
            <v>38.468000000000004</v>
          </cell>
        </row>
        <row r="114">
          <cell r="C114">
            <v>40.35</v>
          </cell>
          <cell r="G114">
            <v>28.236000000000001</v>
          </cell>
          <cell r="L114">
            <v>54.88</v>
          </cell>
          <cell r="P114">
            <v>41.16</v>
          </cell>
        </row>
        <row r="115">
          <cell r="C115">
            <v>40.5</v>
          </cell>
          <cell r="G115">
            <v>27.278000000000002</v>
          </cell>
          <cell r="L115">
            <v>49.91</v>
          </cell>
          <cell r="P115">
            <v>37.432000000000002</v>
          </cell>
        </row>
        <row r="116">
          <cell r="C116">
            <v>38.479999999999997</v>
          </cell>
          <cell r="G116">
            <v>22.088000000000001</v>
          </cell>
          <cell r="L116">
            <v>44.95</v>
          </cell>
          <cell r="P116">
            <v>33.712000000000003</v>
          </cell>
        </row>
        <row r="117">
          <cell r="C117">
            <v>38.92</v>
          </cell>
          <cell r="G117">
            <v>23.99</v>
          </cell>
          <cell r="L117">
            <v>43.04</v>
          </cell>
          <cell r="P117">
            <v>32.28</v>
          </cell>
        </row>
        <row r="118">
          <cell r="C118">
            <v>50.38</v>
          </cell>
          <cell r="G118">
            <v>35.451000000000001</v>
          </cell>
          <cell r="L118">
            <v>44.07</v>
          </cell>
          <cell r="P118">
            <v>33.053000000000004</v>
          </cell>
        </row>
        <row r="119">
          <cell r="C119">
            <v>54.45</v>
          </cell>
          <cell r="G119">
            <v>36.847000000000001</v>
          </cell>
          <cell r="L119">
            <v>46.36</v>
          </cell>
          <cell r="P119">
            <v>34.770000000000003</v>
          </cell>
        </row>
        <row r="120">
          <cell r="C120">
            <v>48.8</v>
          </cell>
          <cell r="G120">
            <v>33.520000000000003</v>
          </cell>
          <cell r="L120">
            <v>46.25</v>
          </cell>
          <cell r="P120">
            <v>34.688000000000002</v>
          </cell>
        </row>
        <row r="121">
          <cell r="C121">
            <v>43.15</v>
          </cell>
          <cell r="G121">
            <v>31.152000000000001</v>
          </cell>
          <cell r="L121">
            <v>43.63</v>
          </cell>
          <cell r="P121">
            <v>32.722000000000001</v>
          </cell>
        </row>
        <row r="122">
          <cell r="C122">
            <v>40.98</v>
          </cell>
          <cell r="G122">
            <v>29.692</v>
          </cell>
          <cell r="L122">
            <v>43.76</v>
          </cell>
          <cell r="P122">
            <v>32.82</v>
          </cell>
        </row>
        <row r="123">
          <cell r="C123">
            <v>42.15</v>
          </cell>
          <cell r="G123">
            <v>33.553000000000004</v>
          </cell>
          <cell r="L123">
            <v>42.09</v>
          </cell>
          <cell r="P123">
            <v>31.567</v>
          </cell>
        </row>
        <row r="124">
          <cell r="C124">
            <v>44.35</v>
          </cell>
          <cell r="G124">
            <v>30.191000000000003</v>
          </cell>
          <cell r="L124">
            <v>42.46</v>
          </cell>
          <cell r="P124">
            <v>31.844999999999999</v>
          </cell>
        </row>
        <row r="125">
          <cell r="C125">
            <v>44.23</v>
          </cell>
          <cell r="G125">
            <v>30.238000000000003</v>
          </cell>
          <cell r="L125">
            <v>51.94</v>
          </cell>
          <cell r="P125">
            <v>38.954999999999998</v>
          </cell>
        </row>
        <row r="126">
          <cell r="C126">
            <v>41.26</v>
          </cell>
          <cell r="G126">
            <v>29.51</v>
          </cell>
          <cell r="L126">
            <v>55.32</v>
          </cell>
          <cell r="P126">
            <v>41.49</v>
          </cell>
        </row>
        <row r="127">
          <cell r="C127">
            <v>41.41</v>
          </cell>
          <cell r="G127">
            <v>28.578000000000003</v>
          </cell>
          <cell r="L127">
            <v>50.65</v>
          </cell>
          <cell r="P127">
            <v>37.987499999999997</v>
          </cell>
        </row>
        <row r="128">
          <cell r="C128">
            <v>39.520000000000003</v>
          </cell>
          <cell r="G128">
            <v>23.37</v>
          </cell>
          <cell r="L128">
            <v>45.98</v>
          </cell>
          <cell r="P128">
            <v>34.484999999999999</v>
          </cell>
        </row>
        <row r="129">
          <cell r="C129">
            <v>39.94</v>
          </cell>
          <cell r="G129">
            <v>25.704999999999998</v>
          </cell>
          <cell r="L129">
            <v>44.19</v>
          </cell>
          <cell r="P129">
            <v>33.142000000000003</v>
          </cell>
        </row>
        <row r="130">
          <cell r="C130">
            <v>50.66</v>
          </cell>
          <cell r="G130">
            <v>36.428000000000004</v>
          </cell>
          <cell r="L130">
            <v>45.16</v>
          </cell>
          <cell r="P130">
            <v>33.869999999999997</v>
          </cell>
        </row>
        <row r="131">
          <cell r="C131">
            <v>54.47</v>
          </cell>
          <cell r="G131">
            <v>37.768000000000001</v>
          </cell>
          <cell r="L131">
            <v>47.36</v>
          </cell>
          <cell r="P131">
            <v>35.520000000000003</v>
          </cell>
        </row>
        <row r="132">
          <cell r="C132">
            <v>49.19</v>
          </cell>
          <cell r="G132">
            <v>34.596000000000004</v>
          </cell>
          <cell r="L132">
            <v>47.26</v>
          </cell>
          <cell r="P132">
            <v>35.445</v>
          </cell>
        </row>
        <row r="133">
          <cell r="C133">
            <v>43.91</v>
          </cell>
          <cell r="G133">
            <v>32.299999999999997</v>
          </cell>
          <cell r="L133">
            <v>44.8</v>
          </cell>
          <cell r="P133">
            <v>33.6</v>
          </cell>
        </row>
        <row r="134">
          <cell r="C134">
            <v>41.89</v>
          </cell>
          <cell r="G134">
            <v>30.959000000000003</v>
          </cell>
          <cell r="L134">
            <v>44.92</v>
          </cell>
          <cell r="P134">
            <v>33.69</v>
          </cell>
        </row>
        <row r="135">
          <cell r="C135">
            <v>42.98</v>
          </cell>
          <cell r="G135">
            <v>34.609000000000002</v>
          </cell>
          <cell r="L135">
            <v>43.35</v>
          </cell>
          <cell r="P135">
            <v>32.512999999999998</v>
          </cell>
        </row>
        <row r="136">
          <cell r="C136">
            <v>45.36</v>
          </cell>
          <cell r="G136">
            <v>31.218</v>
          </cell>
          <cell r="L136">
            <v>43.7</v>
          </cell>
          <cell r="P136">
            <v>32.774999999999999</v>
          </cell>
        </row>
        <row r="137">
          <cell r="C137">
            <v>45.24</v>
          </cell>
          <cell r="G137">
            <v>31.397000000000002</v>
          </cell>
          <cell r="L137">
            <v>52.62</v>
          </cell>
          <cell r="P137">
            <v>39.465000000000003</v>
          </cell>
        </row>
        <row r="138">
          <cell r="C138">
            <v>42.45</v>
          </cell>
          <cell r="G138">
            <v>30.759</v>
          </cell>
          <cell r="L138">
            <v>55.79</v>
          </cell>
          <cell r="P138">
            <v>41.843000000000004</v>
          </cell>
        </row>
        <row r="139">
          <cell r="C139">
            <v>42.59</v>
          </cell>
          <cell r="G139">
            <v>29.824000000000002</v>
          </cell>
          <cell r="L139">
            <v>51.4</v>
          </cell>
          <cell r="P139">
            <v>38.549999999999997</v>
          </cell>
        </row>
        <row r="140">
          <cell r="C140">
            <v>40.81</v>
          </cell>
          <cell r="G140">
            <v>24.896000000000001</v>
          </cell>
          <cell r="L140">
            <v>47.01</v>
          </cell>
          <cell r="P140">
            <v>35.258000000000003</v>
          </cell>
        </row>
        <row r="141">
          <cell r="C141">
            <v>41.2</v>
          </cell>
          <cell r="G141">
            <v>27.1</v>
          </cell>
          <cell r="L141">
            <v>45.33</v>
          </cell>
          <cell r="P141">
            <v>33.998000000000005</v>
          </cell>
        </row>
        <row r="142">
          <cell r="C142">
            <v>51.29</v>
          </cell>
          <cell r="G142">
            <v>37.332999999999998</v>
          </cell>
          <cell r="L142">
            <v>46.25</v>
          </cell>
          <cell r="P142">
            <v>34.688000000000002</v>
          </cell>
        </row>
        <row r="143">
          <cell r="C143">
            <v>54.88</v>
          </cell>
          <cell r="G143">
            <v>38.621000000000002</v>
          </cell>
          <cell r="L143">
            <v>48.36</v>
          </cell>
          <cell r="P143">
            <v>36.270000000000003</v>
          </cell>
        </row>
        <row r="144">
          <cell r="C144">
            <v>49.91</v>
          </cell>
          <cell r="G144">
            <v>35.603000000000002</v>
          </cell>
          <cell r="L144">
            <v>48.26</v>
          </cell>
          <cell r="P144">
            <v>36.195</v>
          </cell>
        </row>
        <row r="145">
          <cell r="C145">
            <v>44.95</v>
          </cell>
          <cell r="G145">
            <v>33.379000000000005</v>
          </cell>
          <cell r="L145">
            <v>45.74</v>
          </cell>
          <cell r="P145">
            <v>34.305</v>
          </cell>
        </row>
        <row r="146">
          <cell r="C146">
            <v>43.04</v>
          </cell>
          <cell r="G146">
            <v>32.159999999999997</v>
          </cell>
          <cell r="L146">
            <v>45.87</v>
          </cell>
          <cell r="P146">
            <v>34.402999999999999</v>
          </cell>
        </row>
        <row r="147">
          <cell r="C147">
            <v>44.07</v>
          </cell>
          <cell r="G147">
            <v>35.615000000000002</v>
          </cell>
          <cell r="L147">
            <v>44.27</v>
          </cell>
          <cell r="P147">
            <v>33.203000000000003</v>
          </cell>
        </row>
        <row r="148">
          <cell r="C148">
            <v>46.36</v>
          </cell>
          <cell r="G148">
            <v>32.398000000000003</v>
          </cell>
          <cell r="L148">
            <v>44.62</v>
          </cell>
          <cell r="P148">
            <v>33.465000000000003</v>
          </cell>
        </row>
        <row r="149">
          <cell r="C149">
            <v>46.25</v>
          </cell>
          <cell r="G149">
            <v>32.544000000000004</v>
          </cell>
          <cell r="L149">
            <v>53.72</v>
          </cell>
          <cell r="P149">
            <v>40.29</v>
          </cell>
        </row>
        <row r="150">
          <cell r="C150">
            <v>43.63</v>
          </cell>
          <cell r="G150">
            <v>31.914000000000001</v>
          </cell>
          <cell r="L150">
            <v>56.96</v>
          </cell>
          <cell r="P150">
            <v>42.72</v>
          </cell>
        </row>
        <row r="151">
          <cell r="C151">
            <v>43.76</v>
          </cell>
          <cell r="G151">
            <v>31.009</v>
          </cell>
          <cell r="L151">
            <v>52.48</v>
          </cell>
          <cell r="P151">
            <v>39.36</v>
          </cell>
        </row>
        <row r="152">
          <cell r="C152">
            <v>42.09</v>
          </cell>
          <cell r="G152">
            <v>26.231000000000002</v>
          </cell>
          <cell r="L152">
            <v>48</v>
          </cell>
          <cell r="P152">
            <v>36</v>
          </cell>
        </row>
        <row r="153">
          <cell r="C153">
            <v>42.46</v>
          </cell>
          <cell r="G153">
            <v>28.355</v>
          </cell>
          <cell r="L153">
            <v>46.29</v>
          </cell>
          <cell r="P153">
            <v>34.718000000000004</v>
          </cell>
        </row>
        <row r="154">
          <cell r="C154">
            <v>51.94</v>
          </cell>
          <cell r="G154">
            <v>38.352000000000004</v>
          </cell>
          <cell r="L154">
            <v>47.22</v>
          </cell>
          <cell r="P154">
            <v>35.414999999999999</v>
          </cell>
        </row>
        <row r="155">
          <cell r="C155">
            <v>55.32</v>
          </cell>
          <cell r="G155">
            <v>39.741</v>
          </cell>
          <cell r="L155">
            <v>49.36</v>
          </cell>
          <cell r="P155">
            <v>37.020000000000003</v>
          </cell>
        </row>
        <row r="156">
          <cell r="C156">
            <v>50.65</v>
          </cell>
          <cell r="G156">
            <v>36.698</v>
          </cell>
          <cell r="L156">
            <v>49.26</v>
          </cell>
          <cell r="P156">
            <v>36.945</v>
          </cell>
        </row>
        <row r="157">
          <cell r="C157">
            <v>45.98</v>
          </cell>
          <cell r="G157">
            <v>34.505000000000003</v>
          </cell>
          <cell r="L157">
            <v>46.68</v>
          </cell>
          <cell r="P157">
            <v>35.01</v>
          </cell>
        </row>
        <row r="158">
          <cell r="C158">
            <v>44.19</v>
          </cell>
          <cell r="G158">
            <v>33.313000000000002</v>
          </cell>
          <cell r="L158">
            <v>46.81</v>
          </cell>
          <cell r="P158">
            <v>35.108000000000004</v>
          </cell>
        </row>
        <row r="159">
          <cell r="C159">
            <v>45.16</v>
          </cell>
          <cell r="G159">
            <v>36.673999999999999</v>
          </cell>
          <cell r="L159">
            <v>45.18</v>
          </cell>
          <cell r="P159">
            <v>33.884999999999998</v>
          </cell>
        </row>
        <row r="160">
          <cell r="C160">
            <v>47.36</v>
          </cell>
          <cell r="G160">
            <v>33.578000000000003</v>
          </cell>
          <cell r="L160">
            <v>45.54</v>
          </cell>
          <cell r="P160">
            <v>34.155000000000001</v>
          </cell>
        </row>
        <row r="161">
          <cell r="C161">
            <v>47.26</v>
          </cell>
          <cell r="G161">
            <v>33.703000000000003</v>
          </cell>
          <cell r="L161">
            <v>54.83</v>
          </cell>
          <cell r="P161">
            <v>41.123000000000005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24</v>
          </cell>
          <cell r="G7">
            <v>22.5</v>
          </cell>
          <cell r="L7">
            <v>18.5</v>
          </cell>
          <cell r="P7">
            <v>24</v>
          </cell>
        </row>
        <row r="8">
          <cell r="C8">
            <v>24.6</v>
          </cell>
          <cell r="G8">
            <v>24.6</v>
          </cell>
          <cell r="L8">
            <v>28.25</v>
          </cell>
          <cell r="P8">
            <v>23.625</v>
          </cell>
        </row>
        <row r="9">
          <cell r="C9">
            <v>27.3</v>
          </cell>
          <cell r="G9">
            <v>24.6</v>
          </cell>
          <cell r="L9">
            <v>28.75</v>
          </cell>
          <cell r="P9">
            <v>20.4375</v>
          </cell>
        </row>
        <row r="10">
          <cell r="C10">
            <v>28.25</v>
          </cell>
          <cell r="G10">
            <v>24.25</v>
          </cell>
          <cell r="L10">
            <v>36.75</v>
          </cell>
          <cell r="P10">
            <v>27.563000000000002</v>
          </cell>
        </row>
        <row r="11">
          <cell r="C11">
            <v>28.25</v>
          </cell>
          <cell r="G11">
            <v>24.25</v>
          </cell>
          <cell r="L11">
            <v>36.75</v>
          </cell>
          <cell r="P11">
            <v>27.563000000000002</v>
          </cell>
        </row>
        <row r="12">
          <cell r="C12">
            <v>28.25</v>
          </cell>
          <cell r="G12">
            <v>24.25</v>
          </cell>
          <cell r="L12">
            <v>34.75</v>
          </cell>
          <cell r="P12">
            <v>26.063000000000002</v>
          </cell>
        </row>
        <row r="13">
          <cell r="C13">
            <v>28.25</v>
          </cell>
          <cell r="G13">
            <v>24.25</v>
          </cell>
          <cell r="L13">
            <v>31.5</v>
          </cell>
          <cell r="P13">
            <v>23.625</v>
          </cell>
        </row>
        <row r="14">
          <cell r="C14">
            <v>28.25</v>
          </cell>
          <cell r="G14">
            <v>24.25</v>
          </cell>
          <cell r="L14">
            <v>29.25</v>
          </cell>
          <cell r="P14">
            <v>21.938000000000002</v>
          </cell>
        </row>
        <row r="15">
          <cell r="C15">
            <v>24.25</v>
          </cell>
          <cell r="G15">
            <v>24.25</v>
          </cell>
          <cell r="L15">
            <v>27.5</v>
          </cell>
          <cell r="P15">
            <v>20.625</v>
          </cell>
        </row>
        <row r="16">
          <cell r="C16">
            <v>28.25</v>
          </cell>
          <cell r="G16">
            <v>24.25</v>
          </cell>
          <cell r="L16">
            <v>28.75</v>
          </cell>
          <cell r="P16">
            <v>21.563000000000002</v>
          </cell>
        </row>
        <row r="17">
          <cell r="C17">
            <v>28.25</v>
          </cell>
          <cell r="G17">
            <v>24.25</v>
          </cell>
          <cell r="L17">
            <v>41.25</v>
          </cell>
          <cell r="P17">
            <v>30.938000000000002</v>
          </cell>
        </row>
        <row r="18">
          <cell r="C18">
            <v>28.25</v>
          </cell>
          <cell r="G18">
            <v>24.25</v>
          </cell>
          <cell r="L18">
            <v>48.5</v>
          </cell>
          <cell r="P18">
            <v>36.375</v>
          </cell>
        </row>
        <row r="19">
          <cell r="C19">
            <v>28.75</v>
          </cell>
          <cell r="G19">
            <v>24.25</v>
          </cell>
          <cell r="L19">
            <v>41.5</v>
          </cell>
          <cell r="P19">
            <v>31.125</v>
          </cell>
        </row>
        <row r="20">
          <cell r="C20">
            <v>28.75</v>
          </cell>
          <cell r="G20">
            <v>24.25</v>
          </cell>
          <cell r="L20">
            <v>37</v>
          </cell>
          <cell r="P20">
            <v>27.75</v>
          </cell>
        </row>
        <row r="21">
          <cell r="C21">
            <v>28.75</v>
          </cell>
          <cell r="G21">
            <v>24.25</v>
          </cell>
          <cell r="L21">
            <v>34</v>
          </cell>
          <cell r="P21">
            <v>25.5</v>
          </cell>
        </row>
        <row r="22">
          <cell r="C22">
            <v>24.25</v>
          </cell>
          <cell r="G22">
            <v>24.25</v>
          </cell>
          <cell r="L22">
            <v>36.25</v>
          </cell>
          <cell r="P22">
            <v>27.1875</v>
          </cell>
        </row>
        <row r="23">
          <cell r="C23">
            <v>28.75</v>
          </cell>
          <cell r="G23">
            <v>24.25</v>
          </cell>
          <cell r="L23">
            <v>40.5</v>
          </cell>
          <cell r="P23">
            <v>30.375</v>
          </cell>
        </row>
        <row r="24">
          <cell r="C24">
            <v>28.75</v>
          </cell>
          <cell r="G24">
            <v>24.25</v>
          </cell>
          <cell r="L24">
            <v>40</v>
          </cell>
          <cell r="P24">
            <v>30</v>
          </cell>
        </row>
        <row r="25">
          <cell r="C25">
            <v>28.75</v>
          </cell>
          <cell r="G25">
            <v>24.25</v>
          </cell>
          <cell r="L25">
            <v>34.5</v>
          </cell>
          <cell r="P25">
            <v>25.875</v>
          </cell>
        </row>
        <row r="26">
          <cell r="C26">
            <v>28.75</v>
          </cell>
          <cell r="G26">
            <v>24.25</v>
          </cell>
          <cell r="L26">
            <v>31.5</v>
          </cell>
          <cell r="P26">
            <v>23.625</v>
          </cell>
        </row>
        <row r="27">
          <cell r="C27">
            <v>28.75</v>
          </cell>
          <cell r="G27">
            <v>24.25</v>
          </cell>
          <cell r="L27">
            <v>28</v>
          </cell>
          <cell r="P27">
            <v>21</v>
          </cell>
        </row>
        <row r="28">
          <cell r="C28">
            <v>28.75</v>
          </cell>
          <cell r="G28">
            <v>24.25</v>
          </cell>
          <cell r="L28">
            <v>29</v>
          </cell>
          <cell r="P28">
            <v>21.75</v>
          </cell>
        </row>
        <row r="29">
          <cell r="C29">
            <v>24.25</v>
          </cell>
          <cell r="G29">
            <v>24.25</v>
          </cell>
          <cell r="L29">
            <v>47.5</v>
          </cell>
          <cell r="P29">
            <v>35.625</v>
          </cell>
        </row>
        <row r="30">
          <cell r="C30">
            <v>28.75</v>
          </cell>
          <cell r="G30">
            <v>24.25</v>
          </cell>
          <cell r="L30">
            <v>55.5</v>
          </cell>
          <cell r="P30">
            <v>41.625</v>
          </cell>
        </row>
        <row r="31">
          <cell r="C31">
            <v>28.75</v>
          </cell>
          <cell r="G31">
            <v>24.25</v>
          </cell>
          <cell r="L31">
            <v>45.75</v>
          </cell>
          <cell r="P31">
            <v>34.313000000000002</v>
          </cell>
        </row>
        <row r="32">
          <cell r="C32">
            <v>28.75</v>
          </cell>
          <cell r="G32">
            <v>24.25</v>
          </cell>
          <cell r="L32">
            <v>39.25</v>
          </cell>
          <cell r="P32">
            <v>29.438000000000002</v>
          </cell>
        </row>
        <row r="33">
          <cell r="C33">
            <v>28.75</v>
          </cell>
          <cell r="G33">
            <v>24.25</v>
          </cell>
          <cell r="L33">
            <v>35.5</v>
          </cell>
          <cell r="P33">
            <v>26.625</v>
          </cell>
        </row>
        <row r="34">
          <cell r="C34">
            <v>28.75</v>
          </cell>
          <cell r="G34">
            <v>24.25</v>
          </cell>
          <cell r="L34">
            <v>37.5</v>
          </cell>
          <cell r="P34">
            <v>28.125</v>
          </cell>
        </row>
        <row r="35">
          <cell r="C35">
            <v>28.75</v>
          </cell>
          <cell r="G35">
            <v>24.25</v>
          </cell>
          <cell r="L35">
            <v>40.65</v>
          </cell>
          <cell r="P35">
            <v>30.488000000000003</v>
          </cell>
        </row>
        <row r="36">
          <cell r="C36">
            <v>24.25</v>
          </cell>
          <cell r="G36">
            <v>24.25</v>
          </cell>
          <cell r="L36">
            <v>40.22</v>
          </cell>
          <cell r="P36">
            <v>30.164999999999999</v>
          </cell>
        </row>
        <row r="37">
          <cell r="C37">
            <v>28.75</v>
          </cell>
          <cell r="G37">
            <v>24.25</v>
          </cell>
          <cell r="L37">
            <v>35.49</v>
          </cell>
          <cell r="P37">
            <v>26.617000000000001</v>
          </cell>
        </row>
        <row r="38">
          <cell r="C38">
            <v>28.75</v>
          </cell>
          <cell r="G38">
            <v>25.521000000000001</v>
          </cell>
          <cell r="L38">
            <v>32.92</v>
          </cell>
          <cell r="P38">
            <v>24.69</v>
          </cell>
        </row>
        <row r="39">
          <cell r="C39">
            <v>36.75</v>
          </cell>
          <cell r="G39">
            <v>29.556000000000001</v>
          </cell>
          <cell r="L39">
            <v>29.91</v>
          </cell>
          <cell r="P39">
            <v>22.433</v>
          </cell>
        </row>
        <row r="40">
          <cell r="C40">
            <v>36.75</v>
          </cell>
          <cell r="G40">
            <v>27.81</v>
          </cell>
          <cell r="L40">
            <v>30.77</v>
          </cell>
          <cell r="P40">
            <v>23.077999999999999</v>
          </cell>
        </row>
        <row r="41">
          <cell r="C41">
            <v>34.75</v>
          </cell>
          <cell r="G41">
            <v>25.339000000000002</v>
          </cell>
          <cell r="L41">
            <v>46.66</v>
          </cell>
          <cell r="P41">
            <v>34.994999999999997</v>
          </cell>
        </row>
        <row r="42">
          <cell r="C42">
            <v>31.5</v>
          </cell>
          <cell r="G42">
            <v>21.476000000000003</v>
          </cell>
          <cell r="L42">
            <v>53.53</v>
          </cell>
          <cell r="P42">
            <v>40.148000000000003</v>
          </cell>
        </row>
        <row r="43">
          <cell r="C43">
            <v>29.25</v>
          </cell>
          <cell r="G43">
            <v>18.217000000000002</v>
          </cell>
          <cell r="L43">
            <v>45.16</v>
          </cell>
          <cell r="P43">
            <v>33.869999999999997</v>
          </cell>
        </row>
        <row r="44">
          <cell r="C44">
            <v>27.5</v>
          </cell>
          <cell r="G44">
            <v>19.798000000000002</v>
          </cell>
          <cell r="L44">
            <v>39.58</v>
          </cell>
          <cell r="P44">
            <v>29.684999999999999</v>
          </cell>
        </row>
        <row r="45">
          <cell r="C45">
            <v>28.75</v>
          </cell>
          <cell r="G45">
            <v>20.813000000000002</v>
          </cell>
          <cell r="L45">
            <v>36.36</v>
          </cell>
          <cell r="P45">
            <v>27.27</v>
          </cell>
        </row>
        <row r="46">
          <cell r="C46">
            <v>41.25</v>
          </cell>
          <cell r="G46">
            <v>29.036000000000001</v>
          </cell>
          <cell r="L46">
            <v>38.08</v>
          </cell>
          <cell r="P46">
            <v>28.56</v>
          </cell>
        </row>
        <row r="47">
          <cell r="C47">
            <v>48.5</v>
          </cell>
          <cell r="G47">
            <v>33.387</v>
          </cell>
          <cell r="L47">
            <v>40.82</v>
          </cell>
          <cell r="P47">
            <v>30.614999999999998</v>
          </cell>
        </row>
        <row r="48">
          <cell r="C48">
            <v>41.5</v>
          </cell>
          <cell r="G48">
            <v>28.85</v>
          </cell>
          <cell r="L48">
            <v>40.450000000000003</v>
          </cell>
          <cell r="P48">
            <v>30.337</v>
          </cell>
        </row>
        <row r="49">
          <cell r="C49">
            <v>37</v>
          </cell>
          <cell r="G49">
            <v>26.806000000000001</v>
          </cell>
          <cell r="L49">
            <v>36.4</v>
          </cell>
          <cell r="P49">
            <v>27.3</v>
          </cell>
        </row>
        <row r="50">
          <cell r="C50">
            <v>34</v>
          </cell>
          <cell r="G50">
            <v>23.5</v>
          </cell>
          <cell r="L50">
            <v>34.19</v>
          </cell>
          <cell r="P50">
            <v>25.641999999999999</v>
          </cell>
        </row>
        <row r="51">
          <cell r="C51">
            <v>36.25</v>
          </cell>
          <cell r="G51">
            <v>29.702000000000002</v>
          </cell>
          <cell r="L51">
            <v>31.61</v>
          </cell>
          <cell r="P51">
            <v>23.707000000000001</v>
          </cell>
        </row>
        <row r="52">
          <cell r="C52">
            <v>40.5</v>
          </cell>
          <cell r="G52">
            <v>28.556000000000001</v>
          </cell>
          <cell r="L52">
            <v>32.35</v>
          </cell>
          <cell r="P52">
            <v>24.262</v>
          </cell>
        </row>
        <row r="53">
          <cell r="C53">
            <v>40</v>
          </cell>
          <cell r="G53">
            <v>27.429000000000002</v>
          </cell>
          <cell r="L53">
            <v>46</v>
          </cell>
          <cell r="P53">
            <v>34.5</v>
          </cell>
        </row>
        <row r="54">
          <cell r="C54">
            <v>34.5</v>
          </cell>
          <cell r="G54">
            <v>25.048000000000002</v>
          </cell>
          <cell r="L54">
            <v>51.9</v>
          </cell>
          <cell r="P54">
            <v>38.924999999999997</v>
          </cell>
        </row>
        <row r="55">
          <cell r="C55">
            <v>31.5</v>
          </cell>
          <cell r="G55">
            <v>21.567</v>
          </cell>
          <cell r="L55">
            <v>44.71</v>
          </cell>
          <cell r="P55">
            <v>33.532000000000004</v>
          </cell>
        </row>
        <row r="56">
          <cell r="C56">
            <v>28</v>
          </cell>
          <cell r="G56">
            <v>11.742000000000001</v>
          </cell>
          <cell r="L56">
            <v>39.92</v>
          </cell>
          <cell r="P56">
            <v>29.94</v>
          </cell>
        </row>
        <row r="57">
          <cell r="C57">
            <v>29</v>
          </cell>
          <cell r="G57">
            <v>14.083</v>
          </cell>
          <cell r="L57">
            <v>37.159999999999997</v>
          </cell>
          <cell r="P57">
            <v>27.87</v>
          </cell>
        </row>
        <row r="58">
          <cell r="C58">
            <v>47.5</v>
          </cell>
          <cell r="G58">
            <v>35.46</v>
          </cell>
          <cell r="L58">
            <v>38.630000000000003</v>
          </cell>
          <cell r="P58">
            <v>28.973000000000003</v>
          </cell>
        </row>
        <row r="59">
          <cell r="C59">
            <v>55.5</v>
          </cell>
          <cell r="G59">
            <v>37.492000000000004</v>
          </cell>
          <cell r="L59">
            <v>41.15</v>
          </cell>
          <cell r="P59">
            <v>30.863000000000003</v>
          </cell>
        </row>
        <row r="60">
          <cell r="C60">
            <v>45.75</v>
          </cell>
          <cell r="G60">
            <v>31.896000000000001</v>
          </cell>
          <cell r="L60">
            <v>40.82</v>
          </cell>
          <cell r="P60">
            <v>30.614999999999998</v>
          </cell>
        </row>
        <row r="61">
          <cell r="C61">
            <v>39.25</v>
          </cell>
          <cell r="G61">
            <v>27</v>
          </cell>
          <cell r="L61">
            <v>37.130000000000003</v>
          </cell>
          <cell r="P61">
            <v>27.848000000000003</v>
          </cell>
        </row>
        <row r="62">
          <cell r="C62">
            <v>35.5</v>
          </cell>
          <cell r="G62">
            <v>24.35</v>
          </cell>
          <cell r="L62">
            <v>35.119999999999997</v>
          </cell>
          <cell r="P62">
            <v>26.34</v>
          </cell>
        </row>
        <row r="63">
          <cell r="C63">
            <v>37.5</v>
          </cell>
          <cell r="G63">
            <v>30.605</v>
          </cell>
          <cell r="L63">
            <v>32.770000000000003</v>
          </cell>
          <cell r="P63">
            <v>24.577999999999999</v>
          </cell>
        </row>
        <row r="64">
          <cell r="C64">
            <v>40.65</v>
          </cell>
          <cell r="G64">
            <v>27.819000000000003</v>
          </cell>
          <cell r="L64">
            <v>33.44</v>
          </cell>
          <cell r="P64">
            <v>25.08</v>
          </cell>
        </row>
        <row r="65">
          <cell r="C65">
            <v>40.22</v>
          </cell>
          <cell r="G65">
            <v>26.837</v>
          </cell>
          <cell r="L65">
            <v>45.87</v>
          </cell>
          <cell r="P65">
            <v>34.402999999999999</v>
          </cell>
        </row>
        <row r="66">
          <cell r="C66">
            <v>35.49</v>
          </cell>
          <cell r="G66">
            <v>25.173999999999999</v>
          </cell>
          <cell r="L66">
            <v>51.24</v>
          </cell>
          <cell r="P66">
            <v>38.43</v>
          </cell>
        </row>
        <row r="67">
          <cell r="C67">
            <v>32.92</v>
          </cell>
          <cell r="G67">
            <v>22.347000000000001</v>
          </cell>
          <cell r="L67">
            <v>44.7</v>
          </cell>
          <cell r="P67">
            <v>33.524999999999999</v>
          </cell>
        </row>
        <row r="68">
          <cell r="C68">
            <v>29.91</v>
          </cell>
          <cell r="G68">
            <v>13.94</v>
          </cell>
          <cell r="L68">
            <v>40.33</v>
          </cell>
          <cell r="P68">
            <v>30.247</v>
          </cell>
        </row>
        <row r="69">
          <cell r="C69">
            <v>30.77</v>
          </cell>
          <cell r="G69">
            <v>16.608000000000001</v>
          </cell>
          <cell r="L69">
            <v>37.82</v>
          </cell>
          <cell r="P69">
            <v>28.364999999999998</v>
          </cell>
        </row>
        <row r="70">
          <cell r="C70">
            <v>46.66</v>
          </cell>
          <cell r="G70">
            <v>33.679000000000002</v>
          </cell>
          <cell r="L70">
            <v>39.159999999999997</v>
          </cell>
          <cell r="P70">
            <v>29.37</v>
          </cell>
        </row>
        <row r="71">
          <cell r="C71">
            <v>53.53</v>
          </cell>
          <cell r="G71">
            <v>35.323</v>
          </cell>
          <cell r="L71">
            <v>41.49</v>
          </cell>
          <cell r="P71">
            <v>31.117000000000001</v>
          </cell>
        </row>
        <row r="72">
          <cell r="C72">
            <v>45.16</v>
          </cell>
          <cell r="G72">
            <v>30.843</v>
          </cell>
          <cell r="L72">
            <v>41.19</v>
          </cell>
          <cell r="P72">
            <v>30.892000000000003</v>
          </cell>
        </row>
        <row r="73">
          <cell r="C73">
            <v>39.58</v>
          </cell>
          <cell r="G73">
            <v>26.822000000000003</v>
          </cell>
          <cell r="L73">
            <v>37.83</v>
          </cell>
          <cell r="P73">
            <v>28.372</v>
          </cell>
        </row>
        <row r="74">
          <cell r="C74">
            <v>36.36</v>
          </cell>
          <cell r="G74">
            <v>24.897000000000002</v>
          </cell>
          <cell r="L74">
            <v>36</v>
          </cell>
          <cell r="P74">
            <v>27</v>
          </cell>
        </row>
        <row r="75">
          <cell r="C75">
            <v>38.08</v>
          </cell>
          <cell r="G75">
            <v>29.988000000000003</v>
          </cell>
          <cell r="L75">
            <v>33.86</v>
          </cell>
          <cell r="P75">
            <v>25.395</v>
          </cell>
        </row>
        <row r="76">
          <cell r="C76">
            <v>40.82</v>
          </cell>
          <cell r="G76">
            <v>27.959</v>
          </cell>
          <cell r="L76">
            <v>34.479999999999997</v>
          </cell>
          <cell r="P76">
            <v>25.86</v>
          </cell>
        </row>
        <row r="77">
          <cell r="C77">
            <v>40.450000000000003</v>
          </cell>
          <cell r="G77">
            <v>27.306000000000001</v>
          </cell>
          <cell r="L77">
            <v>45.79</v>
          </cell>
          <cell r="P77">
            <v>34.343000000000004</v>
          </cell>
        </row>
        <row r="78">
          <cell r="C78">
            <v>36.4</v>
          </cell>
          <cell r="G78">
            <v>25.602</v>
          </cell>
          <cell r="L78">
            <v>50.68</v>
          </cell>
          <cell r="P78">
            <v>38.01</v>
          </cell>
        </row>
        <row r="79">
          <cell r="C79">
            <v>34.19</v>
          </cell>
          <cell r="G79">
            <v>22.992000000000001</v>
          </cell>
          <cell r="L79">
            <v>44.72</v>
          </cell>
          <cell r="P79">
            <v>33.54</v>
          </cell>
        </row>
        <row r="80">
          <cell r="C80">
            <v>31.61</v>
          </cell>
          <cell r="G80">
            <v>15.236000000000001</v>
          </cell>
          <cell r="L80">
            <v>40.76</v>
          </cell>
          <cell r="P80">
            <v>30.57</v>
          </cell>
        </row>
        <row r="81">
          <cell r="C81">
            <v>32.35</v>
          </cell>
          <cell r="G81">
            <v>17.736000000000001</v>
          </cell>
          <cell r="L81">
            <v>38.47</v>
          </cell>
          <cell r="P81">
            <v>28.852</v>
          </cell>
        </row>
        <row r="82">
          <cell r="C82">
            <v>46</v>
          </cell>
          <cell r="G82">
            <v>33.417999999999999</v>
          </cell>
          <cell r="L82">
            <v>39.69</v>
          </cell>
          <cell r="P82">
            <v>29.767000000000003</v>
          </cell>
        </row>
        <row r="83">
          <cell r="C83">
            <v>51.9</v>
          </cell>
          <cell r="G83">
            <v>35.244999999999997</v>
          </cell>
          <cell r="L83">
            <v>41.91</v>
          </cell>
          <cell r="P83">
            <v>31.433</v>
          </cell>
        </row>
        <row r="84">
          <cell r="C84">
            <v>44.71</v>
          </cell>
          <cell r="G84">
            <v>30.863000000000003</v>
          </cell>
          <cell r="L84">
            <v>41.63</v>
          </cell>
          <cell r="P84">
            <v>31.223000000000003</v>
          </cell>
        </row>
        <row r="85">
          <cell r="C85">
            <v>39.92</v>
          </cell>
          <cell r="G85">
            <v>27.123000000000001</v>
          </cell>
          <cell r="L85">
            <v>38.5</v>
          </cell>
          <cell r="P85">
            <v>28.875</v>
          </cell>
        </row>
        <row r="86">
          <cell r="C86">
            <v>37.159999999999997</v>
          </cell>
          <cell r="G86">
            <v>25.323</v>
          </cell>
          <cell r="L86">
            <v>36.799999999999997</v>
          </cell>
          <cell r="P86">
            <v>27.6</v>
          </cell>
        </row>
        <row r="87">
          <cell r="C87">
            <v>38.630000000000003</v>
          </cell>
          <cell r="G87">
            <v>29.988000000000003</v>
          </cell>
          <cell r="L87">
            <v>34.81</v>
          </cell>
          <cell r="P87">
            <v>26.108000000000001</v>
          </cell>
        </row>
        <row r="88">
          <cell r="C88">
            <v>41.15</v>
          </cell>
          <cell r="G88">
            <v>28.113000000000003</v>
          </cell>
          <cell r="L88">
            <v>35.39</v>
          </cell>
          <cell r="P88">
            <v>26.543000000000003</v>
          </cell>
        </row>
        <row r="89">
          <cell r="C89">
            <v>40.82</v>
          </cell>
          <cell r="G89">
            <v>27.536000000000001</v>
          </cell>
          <cell r="L89">
            <v>45.92</v>
          </cell>
          <cell r="P89">
            <v>34.44</v>
          </cell>
        </row>
        <row r="90">
          <cell r="C90">
            <v>37.130000000000003</v>
          </cell>
          <cell r="G90">
            <v>26.001000000000001</v>
          </cell>
          <cell r="L90">
            <v>50.47</v>
          </cell>
          <cell r="P90">
            <v>37.852000000000004</v>
          </cell>
        </row>
        <row r="91">
          <cell r="C91">
            <v>35.119999999999997</v>
          </cell>
          <cell r="G91">
            <v>23.473000000000003</v>
          </cell>
          <cell r="L91">
            <v>44.93</v>
          </cell>
          <cell r="P91">
            <v>33.697000000000003</v>
          </cell>
        </row>
        <row r="92">
          <cell r="C92">
            <v>32.770000000000003</v>
          </cell>
          <cell r="G92">
            <v>16.897000000000002</v>
          </cell>
          <cell r="L92">
            <v>41.23</v>
          </cell>
          <cell r="P92">
            <v>30.922000000000001</v>
          </cell>
        </row>
        <row r="93">
          <cell r="C93">
            <v>33.44</v>
          </cell>
          <cell r="G93">
            <v>18.835000000000001</v>
          </cell>
          <cell r="L93">
            <v>39.1</v>
          </cell>
          <cell r="P93">
            <v>29.324999999999999</v>
          </cell>
        </row>
        <row r="94">
          <cell r="C94">
            <v>45.87</v>
          </cell>
          <cell r="G94">
            <v>33.067</v>
          </cell>
          <cell r="L94">
            <v>40.25</v>
          </cell>
          <cell r="P94">
            <v>30.188000000000002</v>
          </cell>
        </row>
        <row r="95">
          <cell r="C95">
            <v>51.24</v>
          </cell>
          <cell r="G95">
            <v>34.756</v>
          </cell>
          <cell r="L95">
            <v>42.34</v>
          </cell>
          <cell r="P95">
            <v>31.754999999999999</v>
          </cell>
        </row>
        <row r="96">
          <cell r="C96">
            <v>44.7</v>
          </cell>
          <cell r="G96">
            <v>30.745000000000001</v>
          </cell>
          <cell r="L96">
            <v>42.08</v>
          </cell>
          <cell r="P96">
            <v>31.56</v>
          </cell>
        </row>
        <row r="97">
          <cell r="C97">
            <v>40.33</v>
          </cell>
          <cell r="G97">
            <v>27.341000000000001</v>
          </cell>
          <cell r="L97">
            <v>39.17</v>
          </cell>
          <cell r="P97">
            <v>29.378</v>
          </cell>
        </row>
        <row r="98">
          <cell r="C98">
            <v>37.82</v>
          </cell>
          <cell r="G98">
            <v>25.704999999999998</v>
          </cell>
          <cell r="L98">
            <v>37.58</v>
          </cell>
          <cell r="P98">
            <v>28.184999999999999</v>
          </cell>
        </row>
        <row r="99">
          <cell r="C99">
            <v>39.159999999999997</v>
          </cell>
          <cell r="G99">
            <v>29.98</v>
          </cell>
          <cell r="L99">
            <v>35.729999999999997</v>
          </cell>
          <cell r="P99">
            <v>26.797000000000001</v>
          </cell>
        </row>
        <row r="100">
          <cell r="C100">
            <v>41.49</v>
          </cell>
          <cell r="G100">
            <v>28.317</v>
          </cell>
          <cell r="L100">
            <v>36.270000000000003</v>
          </cell>
          <cell r="P100">
            <v>27.203000000000003</v>
          </cell>
        </row>
        <row r="101">
          <cell r="C101">
            <v>41.19</v>
          </cell>
          <cell r="G101">
            <v>27.701000000000001</v>
          </cell>
          <cell r="L101">
            <v>46.07</v>
          </cell>
          <cell r="P101">
            <v>34.553000000000004</v>
          </cell>
        </row>
        <row r="102">
          <cell r="C102">
            <v>37.83</v>
          </cell>
          <cell r="G102">
            <v>26.306000000000001</v>
          </cell>
          <cell r="L102">
            <v>50.32</v>
          </cell>
          <cell r="P102">
            <v>37.74</v>
          </cell>
        </row>
        <row r="103">
          <cell r="C103">
            <v>36</v>
          </cell>
          <cell r="G103">
            <v>24</v>
          </cell>
          <cell r="L103">
            <v>45.15</v>
          </cell>
          <cell r="P103">
            <v>33.862000000000002</v>
          </cell>
        </row>
        <row r="104">
          <cell r="C104">
            <v>33.86</v>
          </cell>
          <cell r="G104">
            <v>18.035</v>
          </cell>
          <cell r="L104">
            <v>41.71</v>
          </cell>
          <cell r="P104">
            <v>31.282</v>
          </cell>
        </row>
        <row r="105">
          <cell r="C105">
            <v>34.479999999999997</v>
          </cell>
          <cell r="G105">
            <v>19.805</v>
          </cell>
          <cell r="L105">
            <v>39.729999999999997</v>
          </cell>
          <cell r="P105">
            <v>29.797000000000001</v>
          </cell>
        </row>
        <row r="106">
          <cell r="C106">
            <v>45.79</v>
          </cell>
          <cell r="G106">
            <v>32.688000000000002</v>
          </cell>
          <cell r="L106">
            <v>40.79</v>
          </cell>
          <cell r="P106">
            <v>30.593</v>
          </cell>
        </row>
        <row r="107">
          <cell r="C107">
            <v>50.68</v>
          </cell>
          <cell r="G107">
            <v>34.261000000000003</v>
          </cell>
          <cell r="L107">
            <v>42.77</v>
          </cell>
          <cell r="P107">
            <v>32.078000000000003</v>
          </cell>
        </row>
        <row r="108">
          <cell r="C108">
            <v>44.72</v>
          </cell>
          <cell r="G108">
            <v>30.46</v>
          </cell>
          <cell r="L108">
            <v>42.53</v>
          </cell>
          <cell r="P108">
            <v>31.898000000000003</v>
          </cell>
        </row>
        <row r="109">
          <cell r="C109">
            <v>40.76</v>
          </cell>
          <cell r="G109">
            <v>27.676000000000002</v>
          </cell>
          <cell r="L109">
            <v>39.82</v>
          </cell>
          <cell r="P109">
            <v>29.864999999999998</v>
          </cell>
        </row>
        <row r="110">
          <cell r="C110">
            <v>38.47</v>
          </cell>
          <cell r="G110">
            <v>26.036000000000001</v>
          </cell>
          <cell r="L110">
            <v>38.35</v>
          </cell>
          <cell r="P110">
            <v>28.762</v>
          </cell>
        </row>
        <row r="111">
          <cell r="C111">
            <v>39.69</v>
          </cell>
          <cell r="G111">
            <v>29.896000000000001</v>
          </cell>
          <cell r="L111">
            <v>36.619999999999997</v>
          </cell>
          <cell r="P111">
            <v>27.465</v>
          </cell>
        </row>
        <row r="112">
          <cell r="C112">
            <v>41.91</v>
          </cell>
          <cell r="G112">
            <v>28.427</v>
          </cell>
          <cell r="L112">
            <v>37.119999999999997</v>
          </cell>
          <cell r="P112">
            <v>27.84</v>
          </cell>
        </row>
        <row r="113">
          <cell r="C113">
            <v>41.63</v>
          </cell>
          <cell r="G113">
            <v>27.889000000000003</v>
          </cell>
          <cell r="L113">
            <v>46.25</v>
          </cell>
          <cell r="P113">
            <v>34.688000000000002</v>
          </cell>
        </row>
        <row r="114">
          <cell r="C114">
            <v>38.5</v>
          </cell>
          <cell r="G114">
            <v>26.475000000000001</v>
          </cell>
          <cell r="L114">
            <v>50.2</v>
          </cell>
          <cell r="P114">
            <v>37.65</v>
          </cell>
        </row>
        <row r="115">
          <cell r="C115">
            <v>36.799999999999997</v>
          </cell>
          <cell r="G115">
            <v>24.585000000000001</v>
          </cell>
          <cell r="L115">
            <v>45.4</v>
          </cell>
          <cell r="P115">
            <v>34.049999999999997</v>
          </cell>
        </row>
        <row r="116">
          <cell r="C116">
            <v>34.81</v>
          </cell>
          <cell r="G116">
            <v>18.89</v>
          </cell>
          <cell r="L116">
            <v>42.19</v>
          </cell>
          <cell r="P116">
            <v>31.642000000000003</v>
          </cell>
        </row>
        <row r="117">
          <cell r="C117">
            <v>35.39</v>
          </cell>
          <cell r="G117">
            <v>20.246000000000002</v>
          </cell>
          <cell r="L117">
            <v>40.35</v>
          </cell>
          <cell r="P117">
            <v>30.262</v>
          </cell>
        </row>
        <row r="118">
          <cell r="C118">
            <v>45.92</v>
          </cell>
          <cell r="G118">
            <v>32.562000000000005</v>
          </cell>
          <cell r="L118">
            <v>41.34</v>
          </cell>
          <cell r="P118">
            <v>31.004999999999999</v>
          </cell>
        </row>
        <row r="119">
          <cell r="C119">
            <v>50.47</v>
          </cell>
          <cell r="G119">
            <v>33.776000000000003</v>
          </cell>
          <cell r="L119">
            <v>43.21</v>
          </cell>
          <cell r="P119">
            <v>32.407000000000004</v>
          </cell>
        </row>
        <row r="120">
          <cell r="C120">
            <v>44.93</v>
          </cell>
          <cell r="G120">
            <v>30.568000000000001</v>
          </cell>
          <cell r="L120">
            <v>42.99</v>
          </cell>
          <cell r="P120">
            <v>32.242000000000004</v>
          </cell>
        </row>
        <row r="121">
          <cell r="C121">
            <v>41.23</v>
          </cell>
          <cell r="G121">
            <v>27.862000000000002</v>
          </cell>
          <cell r="L121">
            <v>40.46</v>
          </cell>
          <cell r="P121">
            <v>30.344999999999999</v>
          </cell>
        </row>
        <row r="122">
          <cell r="C122">
            <v>39.1</v>
          </cell>
          <cell r="G122">
            <v>26.182000000000002</v>
          </cell>
          <cell r="L122">
            <v>39.090000000000003</v>
          </cell>
          <cell r="P122">
            <v>29.317</v>
          </cell>
        </row>
        <row r="123">
          <cell r="C123">
            <v>40.25</v>
          </cell>
          <cell r="G123">
            <v>29.913</v>
          </cell>
          <cell r="L123">
            <v>37.49</v>
          </cell>
          <cell r="P123">
            <v>28.117000000000001</v>
          </cell>
        </row>
        <row r="124">
          <cell r="C124">
            <v>42.34</v>
          </cell>
          <cell r="G124">
            <v>28.548000000000002</v>
          </cell>
          <cell r="L124">
            <v>37.950000000000003</v>
          </cell>
          <cell r="P124">
            <v>28.462</v>
          </cell>
        </row>
        <row r="125">
          <cell r="C125">
            <v>42.08</v>
          </cell>
          <cell r="G125">
            <v>28.037000000000003</v>
          </cell>
          <cell r="L125">
            <v>46.45</v>
          </cell>
          <cell r="P125">
            <v>34.837000000000003</v>
          </cell>
        </row>
        <row r="126">
          <cell r="C126">
            <v>39.17</v>
          </cell>
          <cell r="G126">
            <v>26.736000000000001</v>
          </cell>
          <cell r="L126">
            <v>50.13</v>
          </cell>
          <cell r="P126">
            <v>37.597000000000001</v>
          </cell>
        </row>
        <row r="127">
          <cell r="C127">
            <v>37.58</v>
          </cell>
          <cell r="G127">
            <v>24.999000000000002</v>
          </cell>
          <cell r="L127">
            <v>45.66</v>
          </cell>
          <cell r="P127">
            <v>34.244999999999997</v>
          </cell>
        </row>
        <row r="128">
          <cell r="C128">
            <v>35.729999999999997</v>
          </cell>
          <cell r="G128">
            <v>19.366</v>
          </cell>
          <cell r="L128">
            <v>42.68</v>
          </cell>
          <cell r="P128">
            <v>32.01</v>
          </cell>
        </row>
        <row r="129">
          <cell r="C129">
            <v>36.270000000000003</v>
          </cell>
          <cell r="G129">
            <v>21.271000000000001</v>
          </cell>
          <cell r="L129">
            <v>40.96</v>
          </cell>
          <cell r="P129">
            <v>30.72</v>
          </cell>
        </row>
        <row r="130">
          <cell r="C130">
            <v>46.07</v>
          </cell>
          <cell r="G130">
            <v>32.393000000000001</v>
          </cell>
          <cell r="L130">
            <v>41.88</v>
          </cell>
          <cell r="P130">
            <v>31.41</v>
          </cell>
        </row>
        <row r="131">
          <cell r="C131">
            <v>50.32</v>
          </cell>
          <cell r="G131">
            <v>33.508000000000003</v>
          </cell>
          <cell r="L131">
            <v>43.65</v>
          </cell>
          <cell r="P131">
            <v>32.737000000000002</v>
          </cell>
        </row>
        <row r="132">
          <cell r="C132">
            <v>45.15</v>
          </cell>
          <cell r="G132">
            <v>30.539000000000001</v>
          </cell>
          <cell r="L132">
            <v>43.44</v>
          </cell>
          <cell r="P132">
            <v>32.58</v>
          </cell>
        </row>
        <row r="133">
          <cell r="C133">
            <v>41.71</v>
          </cell>
          <cell r="G133">
            <v>28.059000000000001</v>
          </cell>
          <cell r="L133">
            <v>41.1</v>
          </cell>
          <cell r="P133">
            <v>30.824999999999999</v>
          </cell>
        </row>
        <row r="134">
          <cell r="C134">
            <v>39.729999999999997</v>
          </cell>
          <cell r="G134">
            <v>26.454999999999998</v>
          </cell>
          <cell r="L134">
            <v>39.82</v>
          </cell>
          <cell r="P134">
            <v>29.864999999999998</v>
          </cell>
        </row>
        <row r="135">
          <cell r="C135">
            <v>40.79</v>
          </cell>
          <cell r="G135">
            <v>29.941000000000003</v>
          </cell>
          <cell r="L135">
            <v>38.33</v>
          </cell>
          <cell r="P135">
            <v>28.747</v>
          </cell>
        </row>
        <row r="136">
          <cell r="C136">
            <v>42.77</v>
          </cell>
          <cell r="G136">
            <v>28.502000000000002</v>
          </cell>
          <cell r="L136">
            <v>38.76</v>
          </cell>
          <cell r="P136">
            <v>29.07</v>
          </cell>
        </row>
        <row r="137">
          <cell r="C137">
            <v>42.53</v>
          </cell>
          <cell r="G137">
            <v>28.211000000000002</v>
          </cell>
          <cell r="L137">
            <v>46.67</v>
          </cell>
          <cell r="P137">
            <v>35.002000000000002</v>
          </cell>
        </row>
        <row r="138">
          <cell r="C138">
            <v>39.82</v>
          </cell>
          <cell r="G138">
            <v>27.129000000000001</v>
          </cell>
          <cell r="L138">
            <v>50.1</v>
          </cell>
          <cell r="P138">
            <v>37.575000000000003</v>
          </cell>
        </row>
        <row r="139">
          <cell r="C139">
            <v>38.35</v>
          </cell>
          <cell r="G139">
            <v>25.403000000000002</v>
          </cell>
          <cell r="L139">
            <v>45.93</v>
          </cell>
          <cell r="P139">
            <v>34.447000000000003</v>
          </cell>
        </row>
        <row r="140">
          <cell r="C140">
            <v>36.619999999999997</v>
          </cell>
          <cell r="G140">
            <v>20.134</v>
          </cell>
          <cell r="L140">
            <v>43.16</v>
          </cell>
          <cell r="P140">
            <v>32.369999999999997</v>
          </cell>
        </row>
        <row r="141">
          <cell r="C141">
            <v>37.119999999999997</v>
          </cell>
          <cell r="G141">
            <v>21.937000000000001</v>
          </cell>
          <cell r="L141">
            <v>41.56</v>
          </cell>
          <cell r="P141">
            <v>31.17</v>
          </cell>
        </row>
        <row r="142">
          <cell r="C142">
            <v>46.25</v>
          </cell>
          <cell r="G142">
            <v>32.244</v>
          </cell>
          <cell r="L142">
            <v>42.42</v>
          </cell>
          <cell r="P142">
            <v>31.815000000000001</v>
          </cell>
        </row>
        <row r="143">
          <cell r="C143">
            <v>50.2</v>
          </cell>
          <cell r="G143">
            <v>33.284999999999997</v>
          </cell>
          <cell r="L143">
            <v>44.16</v>
          </cell>
          <cell r="P143">
            <v>33.119999999999997</v>
          </cell>
        </row>
        <row r="144">
          <cell r="C144">
            <v>45.4</v>
          </cell>
          <cell r="G144">
            <v>30.517000000000003</v>
          </cell>
          <cell r="L144">
            <v>43.95</v>
          </cell>
          <cell r="P144">
            <v>32.962000000000003</v>
          </cell>
        </row>
        <row r="145">
          <cell r="C145">
            <v>42.19</v>
          </cell>
          <cell r="G145">
            <v>28.081000000000003</v>
          </cell>
          <cell r="L145">
            <v>41.58</v>
          </cell>
          <cell r="P145">
            <v>31.184999999999999</v>
          </cell>
        </row>
        <row r="146">
          <cell r="C146">
            <v>40.35</v>
          </cell>
          <cell r="G146">
            <v>26.886000000000003</v>
          </cell>
          <cell r="L146">
            <v>40.28</v>
          </cell>
          <cell r="P146">
            <v>30.21</v>
          </cell>
        </row>
        <row r="147">
          <cell r="C147">
            <v>41.34</v>
          </cell>
          <cell r="G147">
            <v>29.98</v>
          </cell>
          <cell r="L147">
            <v>38.770000000000003</v>
          </cell>
          <cell r="P147">
            <v>29.078000000000003</v>
          </cell>
        </row>
        <row r="148">
          <cell r="C148">
            <v>43.21</v>
          </cell>
          <cell r="G148">
            <v>28.652000000000001</v>
          </cell>
          <cell r="L148">
            <v>39.21</v>
          </cell>
          <cell r="P148">
            <v>29.407</v>
          </cell>
        </row>
        <row r="149">
          <cell r="C149">
            <v>42.99</v>
          </cell>
          <cell r="G149">
            <v>28.395</v>
          </cell>
          <cell r="L149">
            <v>47.22</v>
          </cell>
          <cell r="P149">
            <v>35.414999999999999</v>
          </cell>
        </row>
        <row r="150">
          <cell r="C150">
            <v>40.46</v>
          </cell>
          <cell r="G150">
            <v>27.382000000000001</v>
          </cell>
          <cell r="L150">
            <v>50.68</v>
          </cell>
          <cell r="P150">
            <v>38.01</v>
          </cell>
        </row>
        <row r="151">
          <cell r="C151">
            <v>39.090000000000003</v>
          </cell>
          <cell r="G151">
            <v>25.736000000000001</v>
          </cell>
          <cell r="L151">
            <v>46.47</v>
          </cell>
          <cell r="P151">
            <v>34.852000000000004</v>
          </cell>
        </row>
        <row r="152">
          <cell r="C152">
            <v>37.49</v>
          </cell>
          <cell r="G152">
            <v>20.686</v>
          </cell>
          <cell r="L152">
            <v>43.66</v>
          </cell>
          <cell r="P152">
            <v>32.744999999999997</v>
          </cell>
        </row>
        <row r="153">
          <cell r="C153">
            <v>37.950000000000003</v>
          </cell>
          <cell r="G153">
            <v>22.443000000000001</v>
          </cell>
          <cell r="L153">
            <v>42.04</v>
          </cell>
          <cell r="P153">
            <v>31.53</v>
          </cell>
        </row>
        <row r="154">
          <cell r="C154">
            <v>46.45</v>
          </cell>
          <cell r="G154">
            <v>32.108000000000004</v>
          </cell>
          <cell r="L154">
            <v>42.91</v>
          </cell>
          <cell r="P154">
            <v>32.182000000000002</v>
          </cell>
        </row>
        <row r="155">
          <cell r="C155">
            <v>50.13</v>
          </cell>
          <cell r="G155">
            <v>33.448999999999998</v>
          </cell>
          <cell r="L155">
            <v>44.67</v>
          </cell>
          <cell r="P155">
            <v>33.502000000000002</v>
          </cell>
        </row>
        <row r="156">
          <cell r="C156">
            <v>45.66</v>
          </cell>
          <cell r="G156">
            <v>30.598000000000003</v>
          </cell>
          <cell r="L156">
            <v>44.46</v>
          </cell>
          <cell r="P156">
            <v>33.344999999999999</v>
          </cell>
        </row>
        <row r="157">
          <cell r="C157">
            <v>42.68</v>
          </cell>
          <cell r="G157">
            <v>28.28</v>
          </cell>
          <cell r="L157">
            <v>42.06</v>
          </cell>
          <cell r="P157">
            <v>31.545000000000002</v>
          </cell>
        </row>
        <row r="158">
          <cell r="C158">
            <v>40.96</v>
          </cell>
          <cell r="G158">
            <v>27.133000000000003</v>
          </cell>
          <cell r="L158">
            <v>40.75</v>
          </cell>
          <cell r="P158">
            <v>30.563000000000002</v>
          </cell>
        </row>
        <row r="159">
          <cell r="C159">
            <v>41.88</v>
          </cell>
          <cell r="G159">
            <v>30.074000000000002</v>
          </cell>
          <cell r="L159">
            <v>39.22</v>
          </cell>
          <cell r="P159">
            <v>29.414999999999999</v>
          </cell>
        </row>
        <row r="160">
          <cell r="C160">
            <v>43.65</v>
          </cell>
          <cell r="G160">
            <v>28.802000000000003</v>
          </cell>
          <cell r="L160">
            <v>39.659999999999997</v>
          </cell>
          <cell r="P160">
            <v>29.745000000000001</v>
          </cell>
        </row>
        <row r="161">
          <cell r="C161">
            <v>43.44</v>
          </cell>
          <cell r="G161">
            <v>28.612000000000002</v>
          </cell>
          <cell r="L161">
            <v>47.76</v>
          </cell>
          <cell r="P161">
            <v>35.82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23.77</v>
          </cell>
          <cell r="L7">
            <v>21.5</v>
          </cell>
          <cell r="P7">
            <v>17.03</v>
          </cell>
        </row>
        <row r="8">
          <cell r="C8">
            <v>24.25</v>
          </cell>
          <cell r="G8">
            <v>24.25</v>
          </cell>
          <cell r="L8">
            <v>28.5</v>
          </cell>
          <cell r="P8">
            <v>21.38</v>
          </cell>
        </row>
        <row r="9">
          <cell r="C9">
            <v>26.86</v>
          </cell>
          <cell r="G9">
            <v>24.25</v>
          </cell>
          <cell r="L9">
            <v>29.75</v>
          </cell>
          <cell r="P9">
            <v>22.31</v>
          </cell>
        </row>
        <row r="10">
          <cell r="C10">
            <v>28.5</v>
          </cell>
          <cell r="G10">
            <v>25</v>
          </cell>
          <cell r="L10">
            <v>36.75</v>
          </cell>
          <cell r="P10">
            <v>27.563000000000002</v>
          </cell>
        </row>
        <row r="11">
          <cell r="C11">
            <v>28.5</v>
          </cell>
          <cell r="G11">
            <v>25</v>
          </cell>
          <cell r="L11">
            <v>36.75</v>
          </cell>
          <cell r="P11">
            <v>27.563000000000002</v>
          </cell>
        </row>
        <row r="12">
          <cell r="C12">
            <v>28.5</v>
          </cell>
          <cell r="G12">
            <v>25</v>
          </cell>
          <cell r="L12">
            <v>35.75</v>
          </cell>
          <cell r="P12">
            <v>26.813000000000002</v>
          </cell>
        </row>
        <row r="13">
          <cell r="C13">
            <v>28.5</v>
          </cell>
          <cell r="G13">
            <v>25</v>
          </cell>
          <cell r="L13">
            <v>34.5</v>
          </cell>
          <cell r="P13">
            <v>25.875</v>
          </cell>
        </row>
        <row r="14">
          <cell r="C14">
            <v>28.5</v>
          </cell>
          <cell r="G14">
            <v>25</v>
          </cell>
          <cell r="L14">
            <v>31.5</v>
          </cell>
          <cell r="P14">
            <v>23.625</v>
          </cell>
        </row>
        <row r="15">
          <cell r="C15">
            <v>25</v>
          </cell>
          <cell r="G15">
            <v>25</v>
          </cell>
          <cell r="L15">
            <v>31.25</v>
          </cell>
          <cell r="P15">
            <v>23.438000000000002</v>
          </cell>
        </row>
        <row r="16">
          <cell r="C16">
            <v>28.5</v>
          </cell>
          <cell r="G16">
            <v>25</v>
          </cell>
          <cell r="L16">
            <v>37.75</v>
          </cell>
          <cell r="P16">
            <v>28.313000000000002</v>
          </cell>
        </row>
        <row r="17">
          <cell r="C17">
            <v>28.5</v>
          </cell>
          <cell r="G17">
            <v>25</v>
          </cell>
          <cell r="L17">
            <v>46.25</v>
          </cell>
          <cell r="P17">
            <v>34.688000000000002</v>
          </cell>
        </row>
        <row r="18">
          <cell r="C18">
            <v>28.5</v>
          </cell>
          <cell r="G18">
            <v>25</v>
          </cell>
          <cell r="L18">
            <v>53.5</v>
          </cell>
          <cell r="P18">
            <v>40.125</v>
          </cell>
        </row>
        <row r="19">
          <cell r="C19">
            <v>29.25</v>
          </cell>
          <cell r="G19">
            <v>24.25</v>
          </cell>
          <cell r="L19">
            <v>44.75</v>
          </cell>
          <cell r="P19">
            <v>33.563000000000002</v>
          </cell>
        </row>
        <row r="20">
          <cell r="C20">
            <v>29.75</v>
          </cell>
          <cell r="G20">
            <v>24.25</v>
          </cell>
          <cell r="L20">
            <v>38.25</v>
          </cell>
          <cell r="P20">
            <v>28.688000000000002</v>
          </cell>
        </row>
        <row r="21">
          <cell r="C21">
            <v>29.75</v>
          </cell>
          <cell r="G21">
            <v>24.25</v>
          </cell>
          <cell r="L21">
            <v>36</v>
          </cell>
          <cell r="P21">
            <v>27</v>
          </cell>
        </row>
        <row r="22">
          <cell r="C22">
            <v>24.25</v>
          </cell>
          <cell r="G22">
            <v>24.25</v>
          </cell>
          <cell r="L22">
            <v>39.25</v>
          </cell>
          <cell r="P22">
            <v>29.438000000000002</v>
          </cell>
        </row>
        <row r="23">
          <cell r="C23">
            <v>29.75</v>
          </cell>
          <cell r="G23">
            <v>24.25</v>
          </cell>
          <cell r="L23">
            <v>43</v>
          </cell>
          <cell r="P23">
            <v>32.25</v>
          </cell>
        </row>
        <row r="24">
          <cell r="C24">
            <v>29.75</v>
          </cell>
          <cell r="G24">
            <v>24.25</v>
          </cell>
          <cell r="L24">
            <v>41</v>
          </cell>
          <cell r="P24">
            <v>30.75</v>
          </cell>
        </row>
        <row r="25">
          <cell r="C25">
            <v>29.75</v>
          </cell>
          <cell r="G25">
            <v>24.25</v>
          </cell>
          <cell r="L25">
            <v>39</v>
          </cell>
          <cell r="P25">
            <v>29.25</v>
          </cell>
        </row>
        <row r="26">
          <cell r="C26">
            <v>29.75</v>
          </cell>
          <cell r="G26">
            <v>24.25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24.25</v>
          </cell>
          <cell r="L27">
            <v>35.75</v>
          </cell>
          <cell r="P27">
            <v>26.813000000000002</v>
          </cell>
        </row>
        <row r="28">
          <cell r="C28">
            <v>29.75</v>
          </cell>
          <cell r="G28">
            <v>24.25</v>
          </cell>
          <cell r="L28">
            <v>40.75</v>
          </cell>
          <cell r="P28">
            <v>30.563000000000002</v>
          </cell>
        </row>
        <row r="29">
          <cell r="C29">
            <v>24.25</v>
          </cell>
          <cell r="G29">
            <v>24.25</v>
          </cell>
          <cell r="L29">
            <v>51</v>
          </cell>
          <cell r="P29">
            <v>38.25</v>
          </cell>
        </row>
        <row r="30">
          <cell r="C30">
            <v>29.75</v>
          </cell>
          <cell r="G30">
            <v>24.25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24.25</v>
          </cell>
          <cell r="L31">
            <v>54.75</v>
          </cell>
          <cell r="P31">
            <v>41.063000000000002</v>
          </cell>
        </row>
        <row r="32">
          <cell r="C32">
            <v>29.75</v>
          </cell>
          <cell r="G32">
            <v>24.25</v>
          </cell>
          <cell r="L32">
            <v>41.75</v>
          </cell>
          <cell r="P32">
            <v>31.313000000000002</v>
          </cell>
        </row>
        <row r="33">
          <cell r="C33">
            <v>29.75</v>
          </cell>
          <cell r="G33">
            <v>24.25</v>
          </cell>
          <cell r="L33">
            <v>40</v>
          </cell>
          <cell r="P33">
            <v>30</v>
          </cell>
        </row>
        <row r="34">
          <cell r="C34">
            <v>29.75</v>
          </cell>
          <cell r="G34">
            <v>24.25</v>
          </cell>
          <cell r="L34">
            <v>40.75</v>
          </cell>
          <cell r="P34">
            <v>30.563000000000002</v>
          </cell>
        </row>
        <row r="35">
          <cell r="C35">
            <v>29.75</v>
          </cell>
          <cell r="G35">
            <v>24.25</v>
          </cell>
          <cell r="L35">
            <v>43.48</v>
          </cell>
          <cell r="P35">
            <v>32.61</v>
          </cell>
        </row>
        <row r="36">
          <cell r="C36">
            <v>24.25</v>
          </cell>
          <cell r="G36">
            <v>24.25</v>
          </cell>
          <cell r="L36">
            <v>41.77</v>
          </cell>
          <cell r="P36">
            <v>31.328000000000003</v>
          </cell>
        </row>
        <row r="37">
          <cell r="C37">
            <v>29.75</v>
          </cell>
          <cell r="G37">
            <v>24.25</v>
          </cell>
          <cell r="L37">
            <v>40.049999999999997</v>
          </cell>
          <cell r="P37">
            <v>30.038</v>
          </cell>
        </row>
        <row r="38">
          <cell r="C38">
            <v>29.75</v>
          </cell>
          <cell r="G38">
            <v>24.897000000000002</v>
          </cell>
          <cell r="L38">
            <v>37.049999999999997</v>
          </cell>
          <cell r="P38">
            <v>27.788</v>
          </cell>
        </row>
        <row r="39">
          <cell r="C39">
            <v>36.75</v>
          </cell>
          <cell r="G39">
            <v>28.516000000000002</v>
          </cell>
          <cell r="L39">
            <v>37.26</v>
          </cell>
          <cell r="P39">
            <v>27.945</v>
          </cell>
        </row>
        <row r="40">
          <cell r="C40">
            <v>36.75</v>
          </cell>
          <cell r="G40">
            <v>28.141000000000002</v>
          </cell>
          <cell r="L40">
            <v>41.55</v>
          </cell>
          <cell r="P40">
            <v>31.163</v>
          </cell>
        </row>
        <row r="41">
          <cell r="C41">
            <v>35.75</v>
          </cell>
          <cell r="G41">
            <v>27.375</v>
          </cell>
          <cell r="L41">
            <v>50.35</v>
          </cell>
          <cell r="P41">
            <v>37.763000000000005</v>
          </cell>
        </row>
        <row r="42">
          <cell r="C42">
            <v>34.5</v>
          </cell>
          <cell r="G42">
            <v>26.04</v>
          </cell>
          <cell r="L42">
            <v>57.64</v>
          </cell>
          <cell r="P42">
            <v>43.23</v>
          </cell>
        </row>
        <row r="43">
          <cell r="C43">
            <v>31.5</v>
          </cell>
          <cell r="G43">
            <v>21.883000000000003</v>
          </cell>
          <cell r="L43">
            <v>53.56</v>
          </cell>
          <cell r="P43">
            <v>40.17</v>
          </cell>
        </row>
        <row r="44">
          <cell r="C44">
            <v>31.25</v>
          </cell>
          <cell r="G44">
            <v>24.181000000000001</v>
          </cell>
          <cell r="L44">
            <v>42.41</v>
          </cell>
          <cell r="P44">
            <v>31.808</v>
          </cell>
        </row>
        <row r="45">
          <cell r="C45">
            <v>37.75</v>
          </cell>
          <cell r="G45">
            <v>25.896000000000001</v>
          </cell>
          <cell r="L45">
            <v>40.909999999999997</v>
          </cell>
          <cell r="P45">
            <v>30.683</v>
          </cell>
        </row>
        <row r="46">
          <cell r="C46">
            <v>46.25</v>
          </cell>
          <cell r="G46">
            <v>29.81</v>
          </cell>
          <cell r="L46">
            <v>41.55</v>
          </cell>
          <cell r="P46">
            <v>31.163</v>
          </cell>
        </row>
        <row r="47">
          <cell r="C47">
            <v>53.5</v>
          </cell>
          <cell r="G47">
            <v>30.532</v>
          </cell>
          <cell r="L47">
            <v>43.9</v>
          </cell>
          <cell r="P47">
            <v>32.924999999999997</v>
          </cell>
        </row>
        <row r="48">
          <cell r="C48">
            <v>44.75</v>
          </cell>
          <cell r="G48">
            <v>29.975000000000001</v>
          </cell>
          <cell r="L48">
            <v>42.43</v>
          </cell>
          <cell r="P48">
            <v>31.823</v>
          </cell>
        </row>
        <row r="49">
          <cell r="C49">
            <v>38.25</v>
          </cell>
          <cell r="G49">
            <v>25.621000000000002</v>
          </cell>
          <cell r="L49">
            <v>40.96</v>
          </cell>
          <cell r="P49">
            <v>30.72</v>
          </cell>
        </row>
        <row r="50">
          <cell r="C50">
            <v>36</v>
          </cell>
          <cell r="G50">
            <v>27</v>
          </cell>
          <cell r="L50">
            <v>38.39</v>
          </cell>
          <cell r="P50">
            <v>28.793000000000003</v>
          </cell>
        </row>
        <row r="51">
          <cell r="C51">
            <v>39.25</v>
          </cell>
          <cell r="G51">
            <v>27.444000000000003</v>
          </cell>
          <cell r="L51">
            <v>38.57</v>
          </cell>
          <cell r="P51">
            <v>28.927000000000003</v>
          </cell>
        </row>
        <row r="52">
          <cell r="C52">
            <v>43</v>
          </cell>
          <cell r="G52">
            <v>26.629000000000001</v>
          </cell>
          <cell r="L52">
            <v>42.25</v>
          </cell>
          <cell r="P52">
            <v>31.688000000000002</v>
          </cell>
        </row>
        <row r="53">
          <cell r="C53">
            <v>41</v>
          </cell>
          <cell r="G53">
            <v>24.643000000000001</v>
          </cell>
          <cell r="L53">
            <v>49.78</v>
          </cell>
          <cell r="P53">
            <v>37.335000000000001</v>
          </cell>
        </row>
        <row r="54">
          <cell r="C54">
            <v>39</v>
          </cell>
          <cell r="G54">
            <v>23.629000000000001</v>
          </cell>
          <cell r="L54">
            <v>56.03</v>
          </cell>
          <cell r="P54">
            <v>42.023000000000003</v>
          </cell>
        </row>
        <row r="55">
          <cell r="C55">
            <v>35.5</v>
          </cell>
          <cell r="G55">
            <v>23.3</v>
          </cell>
          <cell r="L55">
            <v>52.54</v>
          </cell>
          <cell r="P55">
            <v>39.405000000000001</v>
          </cell>
        </row>
        <row r="56">
          <cell r="C56">
            <v>35.75</v>
          </cell>
          <cell r="G56">
            <v>24.085000000000001</v>
          </cell>
          <cell r="L56">
            <v>42.98</v>
          </cell>
          <cell r="P56">
            <v>32.234999999999999</v>
          </cell>
        </row>
        <row r="57">
          <cell r="C57">
            <v>40.75</v>
          </cell>
          <cell r="G57">
            <v>25.479000000000003</v>
          </cell>
          <cell r="L57">
            <v>41.7</v>
          </cell>
          <cell r="P57">
            <v>31.274999999999999</v>
          </cell>
        </row>
        <row r="58">
          <cell r="C58">
            <v>51</v>
          </cell>
          <cell r="G58">
            <v>31.306000000000001</v>
          </cell>
          <cell r="L58">
            <v>42.25</v>
          </cell>
          <cell r="P58">
            <v>31.688000000000002</v>
          </cell>
        </row>
        <row r="59">
          <cell r="C59">
            <v>59.5</v>
          </cell>
          <cell r="G59">
            <v>26.934999999999999</v>
          </cell>
          <cell r="L59">
            <v>44.24</v>
          </cell>
          <cell r="P59">
            <v>33.18</v>
          </cell>
        </row>
        <row r="60">
          <cell r="C60">
            <v>54.75</v>
          </cell>
          <cell r="G60">
            <v>27.313000000000002</v>
          </cell>
          <cell r="L60">
            <v>42.91</v>
          </cell>
          <cell r="P60">
            <v>32.182000000000002</v>
          </cell>
        </row>
        <row r="61">
          <cell r="C61">
            <v>41.75</v>
          </cell>
          <cell r="G61">
            <v>25.887</v>
          </cell>
          <cell r="L61">
            <v>41.57</v>
          </cell>
          <cell r="P61">
            <v>31.177000000000003</v>
          </cell>
        </row>
        <row r="62">
          <cell r="C62">
            <v>40</v>
          </cell>
          <cell r="G62">
            <v>24.75</v>
          </cell>
          <cell r="L62">
            <v>39.24</v>
          </cell>
          <cell r="P62">
            <v>29.43</v>
          </cell>
        </row>
        <row r="63">
          <cell r="C63">
            <v>40.75</v>
          </cell>
          <cell r="G63">
            <v>28.164999999999999</v>
          </cell>
          <cell r="L63">
            <v>39.409999999999997</v>
          </cell>
          <cell r="P63">
            <v>29.558</v>
          </cell>
        </row>
        <row r="64">
          <cell r="C64">
            <v>43.48</v>
          </cell>
          <cell r="G64">
            <v>26.262</v>
          </cell>
          <cell r="L64">
            <v>42.74</v>
          </cell>
          <cell r="P64">
            <v>32.055</v>
          </cell>
        </row>
        <row r="65">
          <cell r="C65">
            <v>41.77</v>
          </cell>
          <cell r="G65">
            <v>24.432000000000002</v>
          </cell>
          <cell r="L65">
            <v>49.57</v>
          </cell>
          <cell r="P65">
            <v>37.178000000000004</v>
          </cell>
        </row>
        <row r="66">
          <cell r="C66">
            <v>40.049999999999997</v>
          </cell>
          <cell r="G66">
            <v>24.202999999999999</v>
          </cell>
          <cell r="L66">
            <v>55.23</v>
          </cell>
          <cell r="P66">
            <v>41.422000000000004</v>
          </cell>
        </row>
        <row r="67">
          <cell r="C67">
            <v>37.049999999999997</v>
          </cell>
          <cell r="G67">
            <v>23.763000000000002</v>
          </cell>
          <cell r="L67">
            <v>52.07</v>
          </cell>
          <cell r="P67">
            <v>39.053000000000004</v>
          </cell>
        </row>
        <row r="68">
          <cell r="C68">
            <v>37.26</v>
          </cell>
          <cell r="G68">
            <v>24.193000000000001</v>
          </cell>
          <cell r="L68">
            <v>43.41</v>
          </cell>
          <cell r="P68">
            <v>32.557000000000002</v>
          </cell>
        </row>
        <row r="69">
          <cell r="C69">
            <v>41.55</v>
          </cell>
          <cell r="G69">
            <v>25.776</v>
          </cell>
          <cell r="L69">
            <v>42.25</v>
          </cell>
          <cell r="P69">
            <v>31.688000000000002</v>
          </cell>
        </row>
        <row r="70">
          <cell r="C70">
            <v>50.35</v>
          </cell>
          <cell r="G70">
            <v>30.22</v>
          </cell>
          <cell r="L70">
            <v>42.75</v>
          </cell>
          <cell r="P70">
            <v>32.063000000000002</v>
          </cell>
        </row>
        <row r="71">
          <cell r="C71">
            <v>57.64</v>
          </cell>
          <cell r="G71">
            <v>26.592000000000002</v>
          </cell>
          <cell r="L71">
            <v>44.57</v>
          </cell>
          <cell r="P71">
            <v>33.428000000000004</v>
          </cell>
        </row>
        <row r="72">
          <cell r="C72">
            <v>53.56</v>
          </cell>
          <cell r="G72">
            <v>26.97</v>
          </cell>
          <cell r="L72">
            <v>43.37</v>
          </cell>
          <cell r="P72">
            <v>32.527999999999999</v>
          </cell>
        </row>
        <row r="73">
          <cell r="C73">
            <v>42.41</v>
          </cell>
          <cell r="G73">
            <v>25.727</v>
          </cell>
          <cell r="L73">
            <v>42.16</v>
          </cell>
          <cell r="P73">
            <v>31.62</v>
          </cell>
        </row>
        <row r="74">
          <cell r="C74">
            <v>40.909999999999997</v>
          </cell>
          <cell r="G74">
            <v>25.266000000000002</v>
          </cell>
          <cell r="L74">
            <v>40.049999999999997</v>
          </cell>
          <cell r="P74">
            <v>30.038</v>
          </cell>
        </row>
        <row r="75">
          <cell r="C75">
            <v>41.55</v>
          </cell>
          <cell r="G75">
            <v>27.906000000000002</v>
          </cell>
          <cell r="L75">
            <v>40.200000000000003</v>
          </cell>
          <cell r="P75">
            <v>30.15</v>
          </cell>
        </row>
        <row r="76">
          <cell r="C76">
            <v>43.9</v>
          </cell>
          <cell r="G76">
            <v>26.204999999999998</v>
          </cell>
          <cell r="L76">
            <v>43.22</v>
          </cell>
          <cell r="P76">
            <v>32.414999999999999</v>
          </cell>
        </row>
        <row r="77">
          <cell r="C77">
            <v>42.43</v>
          </cell>
          <cell r="G77">
            <v>25.134</v>
          </cell>
          <cell r="L77">
            <v>49.4</v>
          </cell>
          <cell r="P77">
            <v>37.049999999999997</v>
          </cell>
        </row>
        <row r="78">
          <cell r="C78">
            <v>40.96</v>
          </cell>
          <cell r="G78">
            <v>24.656000000000002</v>
          </cell>
          <cell r="L78">
            <v>54.53</v>
          </cell>
          <cell r="P78">
            <v>40.898000000000003</v>
          </cell>
        </row>
        <row r="79">
          <cell r="C79">
            <v>38.39</v>
          </cell>
          <cell r="G79">
            <v>24.217000000000002</v>
          </cell>
          <cell r="L79">
            <v>51.67</v>
          </cell>
          <cell r="P79">
            <v>38.752000000000002</v>
          </cell>
        </row>
        <row r="80">
          <cell r="C80">
            <v>38.57</v>
          </cell>
          <cell r="G80">
            <v>24.534000000000002</v>
          </cell>
          <cell r="L80">
            <v>43.82</v>
          </cell>
          <cell r="P80">
            <v>32.865000000000002</v>
          </cell>
        </row>
        <row r="81">
          <cell r="C81">
            <v>42.25</v>
          </cell>
          <cell r="G81">
            <v>26.092000000000002</v>
          </cell>
          <cell r="L81">
            <v>42.77</v>
          </cell>
          <cell r="P81">
            <v>32.078000000000003</v>
          </cell>
        </row>
        <row r="82">
          <cell r="C82">
            <v>49.78</v>
          </cell>
          <cell r="G82">
            <v>29.879000000000001</v>
          </cell>
          <cell r="L82">
            <v>43.22</v>
          </cell>
          <cell r="P82">
            <v>32.414999999999999</v>
          </cell>
        </row>
        <row r="83">
          <cell r="C83">
            <v>56.03</v>
          </cell>
          <cell r="G83">
            <v>27.753</v>
          </cell>
          <cell r="L83">
            <v>44.89</v>
          </cell>
          <cell r="P83">
            <v>33.667000000000002</v>
          </cell>
        </row>
        <row r="84">
          <cell r="C84">
            <v>52.54</v>
          </cell>
          <cell r="G84">
            <v>27.318000000000001</v>
          </cell>
          <cell r="L84">
            <v>43.78</v>
          </cell>
          <cell r="P84">
            <v>32.835000000000001</v>
          </cell>
        </row>
        <row r="85">
          <cell r="C85">
            <v>42.98</v>
          </cell>
          <cell r="G85">
            <v>26.052</v>
          </cell>
          <cell r="L85">
            <v>42.66</v>
          </cell>
          <cell r="P85">
            <v>31.995000000000001</v>
          </cell>
        </row>
        <row r="86">
          <cell r="C86">
            <v>41.7</v>
          </cell>
          <cell r="G86">
            <v>25.602</v>
          </cell>
          <cell r="L86">
            <v>40.71</v>
          </cell>
          <cell r="P86">
            <v>30.532</v>
          </cell>
        </row>
        <row r="87">
          <cell r="C87">
            <v>42.25</v>
          </cell>
          <cell r="G87">
            <v>28.027000000000001</v>
          </cell>
          <cell r="L87">
            <v>40.85</v>
          </cell>
          <cell r="P87">
            <v>30.637</v>
          </cell>
        </row>
        <row r="88">
          <cell r="C88">
            <v>44.24</v>
          </cell>
          <cell r="G88">
            <v>26.508000000000003</v>
          </cell>
          <cell r="L88">
            <v>43.64</v>
          </cell>
          <cell r="P88">
            <v>32.729999999999997</v>
          </cell>
        </row>
        <row r="89">
          <cell r="C89">
            <v>42.91</v>
          </cell>
          <cell r="G89">
            <v>25.571000000000002</v>
          </cell>
          <cell r="L89">
            <v>49.37</v>
          </cell>
          <cell r="P89">
            <v>37.027999999999999</v>
          </cell>
        </row>
        <row r="90">
          <cell r="C90">
            <v>41.57</v>
          </cell>
          <cell r="G90">
            <v>25.155000000000001</v>
          </cell>
          <cell r="L90">
            <v>54.12</v>
          </cell>
          <cell r="P90">
            <v>40.590000000000003</v>
          </cell>
        </row>
        <row r="91">
          <cell r="C91">
            <v>39.24</v>
          </cell>
          <cell r="G91">
            <v>24.497</v>
          </cell>
          <cell r="L91">
            <v>51.47</v>
          </cell>
          <cell r="P91">
            <v>38.602000000000004</v>
          </cell>
        </row>
        <row r="92">
          <cell r="C92">
            <v>39.409999999999997</v>
          </cell>
          <cell r="G92">
            <v>25.183</v>
          </cell>
          <cell r="L92">
            <v>44.21</v>
          </cell>
          <cell r="P92">
            <v>33.157000000000004</v>
          </cell>
        </row>
        <row r="93">
          <cell r="C93">
            <v>42.74</v>
          </cell>
          <cell r="G93">
            <v>26.45</v>
          </cell>
          <cell r="L93">
            <v>43.23</v>
          </cell>
          <cell r="P93">
            <v>32.422000000000004</v>
          </cell>
        </row>
        <row r="94">
          <cell r="C94">
            <v>49.57</v>
          </cell>
          <cell r="G94">
            <v>29.857000000000003</v>
          </cell>
          <cell r="L94">
            <v>43.65</v>
          </cell>
          <cell r="P94">
            <v>32.737000000000002</v>
          </cell>
        </row>
        <row r="95">
          <cell r="C95">
            <v>55.23</v>
          </cell>
          <cell r="G95">
            <v>27.971</v>
          </cell>
          <cell r="L95">
            <v>45.26</v>
          </cell>
          <cell r="P95">
            <v>33.945</v>
          </cell>
        </row>
        <row r="96">
          <cell r="C96">
            <v>52.07</v>
          </cell>
          <cell r="G96">
            <v>27.529</v>
          </cell>
          <cell r="L96">
            <v>44.23</v>
          </cell>
          <cell r="P96">
            <v>33.172000000000004</v>
          </cell>
        </row>
        <row r="97">
          <cell r="C97">
            <v>43.41</v>
          </cell>
          <cell r="G97">
            <v>26.371000000000002</v>
          </cell>
          <cell r="L97">
            <v>43.19</v>
          </cell>
          <cell r="P97">
            <v>32.392000000000003</v>
          </cell>
        </row>
        <row r="98">
          <cell r="C98">
            <v>42.25</v>
          </cell>
          <cell r="G98">
            <v>25.957000000000001</v>
          </cell>
          <cell r="L98">
            <v>41.38</v>
          </cell>
          <cell r="P98">
            <v>31.035</v>
          </cell>
        </row>
        <row r="99">
          <cell r="C99">
            <v>42.75</v>
          </cell>
          <cell r="G99">
            <v>27.981000000000002</v>
          </cell>
          <cell r="L99">
            <v>41.51</v>
          </cell>
          <cell r="P99">
            <v>31.133000000000003</v>
          </cell>
        </row>
        <row r="100">
          <cell r="C100">
            <v>44.57</v>
          </cell>
          <cell r="G100">
            <v>27.043000000000003</v>
          </cell>
          <cell r="L100">
            <v>44.11</v>
          </cell>
          <cell r="P100">
            <v>33.082999999999998</v>
          </cell>
        </row>
        <row r="101">
          <cell r="C101">
            <v>43.37</v>
          </cell>
          <cell r="G101">
            <v>25.922000000000001</v>
          </cell>
          <cell r="L101">
            <v>49.42</v>
          </cell>
          <cell r="P101">
            <v>37.064999999999998</v>
          </cell>
        </row>
        <row r="102">
          <cell r="C102">
            <v>42.16</v>
          </cell>
          <cell r="G102">
            <v>25.556000000000001</v>
          </cell>
          <cell r="L102">
            <v>53.83</v>
          </cell>
          <cell r="P102">
            <v>40.373000000000005</v>
          </cell>
        </row>
        <row r="103">
          <cell r="C103">
            <v>40.049999999999997</v>
          </cell>
          <cell r="G103">
            <v>24.921000000000003</v>
          </cell>
          <cell r="L103">
            <v>51.37</v>
          </cell>
          <cell r="P103">
            <v>38.527999999999999</v>
          </cell>
        </row>
        <row r="104">
          <cell r="C104">
            <v>40.200000000000003</v>
          </cell>
          <cell r="G104">
            <v>25.561</v>
          </cell>
          <cell r="L104">
            <v>44.63</v>
          </cell>
          <cell r="P104">
            <v>33.472000000000001</v>
          </cell>
        </row>
        <row r="105">
          <cell r="C105">
            <v>43.22</v>
          </cell>
          <cell r="G105">
            <v>26.747</v>
          </cell>
          <cell r="L105">
            <v>43.73</v>
          </cell>
          <cell r="P105">
            <v>32.797000000000004</v>
          </cell>
        </row>
        <row r="106">
          <cell r="C106">
            <v>49.4</v>
          </cell>
          <cell r="G106">
            <v>29.782</v>
          </cell>
          <cell r="L106">
            <v>44.12</v>
          </cell>
          <cell r="P106">
            <v>33.090000000000003</v>
          </cell>
        </row>
        <row r="107">
          <cell r="C107">
            <v>54.53</v>
          </cell>
          <cell r="G107">
            <v>28.131</v>
          </cell>
          <cell r="L107">
            <v>45.63</v>
          </cell>
          <cell r="P107">
            <v>34.222000000000001</v>
          </cell>
        </row>
        <row r="108">
          <cell r="C108">
            <v>51.67</v>
          </cell>
          <cell r="G108">
            <v>27.157</v>
          </cell>
          <cell r="L108">
            <v>44.67</v>
          </cell>
          <cell r="P108">
            <v>33.502000000000002</v>
          </cell>
        </row>
        <row r="109">
          <cell r="C109">
            <v>43.82</v>
          </cell>
          <cell r="G109">
            <v>26.958000000000002</v>
          </cell>
          <cell r="L109">
            <v>43.72</v>
          </cell>
          <cell r="P109">
            <v>32.79</v>
          </cell>
        </row>
        <row r="110">
          <cell r="C110">
            <v>42.77</v>
          </cell>
          <cell r="G110">
            <v>26.281000000000002</v>
          </cell>
          <cell r="L110">
            <v>42.04</v>
          </cell>
          <cell r="P110">
            <v>31.53</v>
          </cell>
        </row>
        <row r="111">
          <cell r="C111">
            <v>43.22</v>
          </cell>
          <cell r="G111">
            <v>28.094000000000001</v>
          </cell>
          <cell r="L111">
            <v>42.16</v>
          </cell>
          <cell r="P111">
            <v>31.62</v>
          </cell>
        </row>
        <row r="112">
          <cell r="C112">
            <v>44.89</v>
          </cell>
          <cell r="G112">
            <v>27.27</v>
          </cell>
          <cell r="L112">
            <v>44.56</v>
          </cell>
          <cell r="P112">
            <v>33.42</v>
          </cell>
        </row>
        <row r="113">
          <cell r="C113">
            <v>43.78</v>
          </cell>
          <cell r="G113">
            <v>26.309000000000001</v>
          </cell>
          <cell r="L113">
            <v>49.49</v>
          </cell>
          <cell r="P113">
            <v>37.117000000000004</v>
          </cell>
        </row>
        <row r="114">
          <cell r="C114">
            <v>42.66</v>
          </cell>
          <cell r="G114">
            <v>25.6</v>
          </cell>
          <cell r="L114">
            <v>53.57</v>
          </cell>
          <cell r="P114">
            <v>40.178000000000004</v>
          </cell>
        </row>
        <row r="115">
          <cell r="C115">
            <v>40.71</v>
          </cell>
          <cell r="G115">
            <v>25.564</v>
          </cell>
          <cell r="L115">
            <v>51.29</v>
          </cell>
          <cell r="P115">
            <v>38.468000000000004</v>
          </cell>
        </row>
        <row r="116">
          <cell r="C116">
            <v>40.85</v>
          </cell>
          <cell r="G116">
            <v>25.906000000000002</v>
          </cell>
          <cell r="L116">
            <v>45.05</v>
          </cell>
          <cell r="P116">
            <v>33.788000000000004</v>
          </cell>
        </row>
        <row r="117">
          <cell r="C117">
            <v>43.64</v>
          </cell>
          <cell r="G117">
            <v>26.717000000000002</v>
          </cell>
          <cell r="L117">
            <v>44.21</v>
          </cell>
          <cell r="P117">
            <v>33.157000000000004</v>
          </cell>
        </row>
        <row r="118">
          <cell r="C118">
            <v>49.37</v>
          </cell>
          <cell r="G118">
            <v>30.14</v>
          </cell>
          <cell r="L118">
            <v>44.58</v>
          </cell>
          <cell r="P118">
            <v>33.435000000000002</v>
          </cell>
        </row>
        <row r="119">
          <cell r="C119">
            <v>54.12</v>
          </cell>
          <cell r="G119">
            <v>27.695</v>
          </cell>
          <cell r="L119">
            <v>46</v>
          </cell>
          <cell r="P119">
            <v>34.5</v>
          </cell>
        </row>
        <row r="120">
          <cell r="C120">
            <v>51.47</v>
          </cell>
          <cell r="G120">
            <v>27.906000000000002</v>
          </cell>
          <cell r="L120">
            <v>45.11</v>
          </cell>
          <cell r="P120">
            <v>33.832999999999998</v>
          </cell>
        </row>
        <row r="121">
          <cell r="C121">
            <v>44.21</v>
          </cell>
          <cell r="G121">
            <v>27.234999999999999</v>
          </cell>
          <cell r="L121">
            <v>44.23</v>
          </cell>
          <cell r="P121">
            <v>33.172000000000004</v>
          </cell>
        </row>
        <row r="122">
          <cell r="C122">
            <v>43.23</v>
          </cell>
          <cell r="G122">
            <v>26.287000000000003</v>
          </cell>
          <cell r="L122">
            <v>42.67</v>
          </cell>
          <cell r="P122">
            <v>32.002000000000002</v>
          </cell>
        </row>
        <row r="123">
          <cell r="C123">
            <v>43.65</v>
          </cell>
          <cell r="G123">
            <v>28.456000000000003</v>
          </cell>
          <cell r="L123">
            <v>42.78</v>
          </cell>
          <cell r="P123">
            <v>32.085000000000001</v>
          </cell>
        </row>
        <row r="124">
          <cell r="C124">
            <v>45.26</v>
          </cell>
          <cell r="G124">
            <v>27.497</v>
          </cell>
          <cell r="L124">
            <v>45.01</v>
          </cell>
          <cell r="P124">
            <v>33.758000000000003</v>
          </cell>
        </row>
        <row r="125">
          <cell r="C125">
            <v>44.23</v>
          </cell>
          <cell r="G125">
            <v>26.561</v>
          </cell>
          <cell r="L125">
            <v>49.58</v>
          </cell>
          <cell r="P125">
            <v>37.185000000000002</v>
          </cell>
        </row>
        <row r="126">
          <cell r="C126">
            <v>43.19</v>
          </cell>
          <cell r="G126">
            <v>25.948</v>
          </cell>
          <cell r="L126">
            <v>53.37</v>
          </cell>
          <cell r="P126">
            <v>40.027999999999999</v>
          </cell>
        </row>
        <row r="127">
          <cell r="C127">
            <v>41.38</v>
          </cell>
          <cell r="G127">
            <v>25.937000000000001</v>
          </cell>
          <cell r="L127">
            <v>51.25</v>
          </cell>
          <cell r="P127">
            <v>38.438000000000002</v>
          </cell>
        </row>
        <row r="128">
          <cell r="C128">
            <v>41.51</v>
          </cell>
          <cell r="G128">
            <v>25.997</v>
          </cell>
          <cell r="L128">
            <v>45.47</v>
          </cell>
          <cell r="P128">
            <v>34.102000000000004</v>
          </cell>
        </row>
        <row r="129">
          <cell r="C129">
            <v>44.11</v>
          </cell>
          <cell r="G129">
            <v>27.291</v>
          </cell>
          <cell r="L129">
            <v>44.69</v>
          </cell>
          <cell r="P129">
            <v>33.517000000000003</v>
          </cell>
        </row>
        <row r="130">
          <cell r="C130">
            <v>49.42</v>
          </cell>
          <cell r="G130">
            <v>30.168000000000003</v>
          </cell>
          <cell r="L130">
            <v>45.03</v>
          </cell>
          <cell r="P130">
            <v>33.773000000000003</v>
          </cell>
        </row>
        <row r="131">
          <cell r="C131">
            <v>53.83</v>
          </cell>
          <cell r="G131">
            <v>27.897000000000002</v>
          </cell>
          <cell r="L131">
            <v>46.37</v>
          </cell>
          <cell r="P131">
            <v>34.777999999999999</v>
          </cell>
        </row>
        <row r="132">
          <cell r="C132">
            <v>51.37</v>
          </cell>
          <cell r="G132">
            <v>28.091000000000001</v>
          </cell>
          <cell r="L132">
            <v>45.55</v>
          </cell>
          <cell r="P132">
            <v>34.163000000000004</v>
          </cell>
        </row>
        <row r="133">
          <cell r="C133">
            <v>44.63</v>
          </cell>
          <cell r="G133">
            <v>27.506</v>
          </cell>
          <cell r="L133">
            <v>44.72</v>
          </cell>
          <cell r="P133">
            <v>33.54</v>
          </cell>
        </row>
        <row r="134">
          <cell r="C134">
            <v>43.73</v>
          </cell>
          <cell r="G134">
            <v>26.571000000000002</v>
          </cell>
          <cell r="L134">
            <v>43.28</v>
          </cell>
          <cell r="P134">
            <v>32.46</v>
          </cell>
        </row>
        <row r="135">
          <cell r="C135">
            <v>44.12</v>
          </cell>
          <cell r="G135">
            <v>28.606000000000002</v>
          </cell>
          <cell r="L135">
            <v>43.39</v>
          </cell>
          <cell r="P135">
            <v>32.542000000000002</v>
          </cell>
        </row>
        <row r="136">
          <cell r="C136">
            <v>45.63</v>
          </cell>
          <cell r="G136">
            <v>27.395</v>
          </cell>
          <cell r="L136">
            <v>45.45</v>
          </cell>
          <cell r="P136">
            <v>34.087000000000003</v>
          </cell>
        </row>
        <row r="137">
          <cell r="C137">
            <v>44.67</v>
          </cell>
          <cell r="G137">
            <v>26.864999999999998</v>
          </cell>
          <cell r="L137">
            <v>49.69</v>
          </cell>
          <cell r="P137">
            <v>37.267000000000003</v>
          </cell>
        </row>
        <row r="138">
          <cell r="C138">
            <v>43.72</v>
          </cell>
          <cell r="G138">
            <v>26.6</v>
          </cell>
          <cell r="L138">
            <v>53.2</v>
          </cell>
          <cell r="P138">
            <v>39.9</v>
          </cell>
        </row>
        <row r="139">
          <cell r="C139">
            <v>42.04</v>
          </cell>
          <cell r="G139">
            <v>26.298999999999999</v>
          </cell>
          <cell r="L139">
            <v>51.24</v>
          </cell>
          <cell r="P139">
            <v>38.43</v>
          </cell>
        </row>
        <row r="140">
          <cell r="C140">
            <v>42.16</v>
          </cell>
          <cell r="G140">
            <v>26.307000000000002</v>
          </cell>
          <cell r="L140">
            <v>45.88</v>
          </cell>
          <cell r="P140">
            <v>34.409999999999997</v>
          </cell>
        </row>
        <row r="141">
          <cell r="C141">
            <v>44.56</v>
          </cell>
          <cell r="G141">
            <v>27.555</v>
          </cell>
          <cell r="L141">
            <v>45.16</v>
          </cell>
          <cell r="P141">
            <v>33.869999999999997</v>
          </cell>
        </row>
        <row r="142">
          <cell r="C142">
            <v>49.49</v>
          </cell>
          <cell r="G142">
            <v>30.204000000000001</v>
          </cell>
          <cell r="L142">
            <v>45.47</v>
          </cell>
          <cell r="P142">
            <v>34.102000000000004</v>
          </cell>
        </row>
        <row r="143">
          <cell r="C143">
            <v>53.57</v>
          </cell>
          <cell r="G143">
            <v>28.106000000000002</v>
          </cell>
          <cell r="L143">
            <v>46.72</v>
          </cell>
          <cell r="P143">
            <v>35.04</v>
          </cell>
        </row>
        <row r="144">
          <cell r="C144">
            <v>51.29</v>
          </cell>
          <cell r="G144">
            <v>28.284000000000002</v>
          </cell>
          <cell r="L144">
            <v>45.89</v>
          </cell>
          <cell r="P144">
            <v>34.417000000000002</v>
          </cell>
        </row>
        <row r="145">
          <cell r="C145">
            <v>45.05</v>
          </cell>
          <cell r="G145">
            <v>27.456000000000003</v>
          </cell>
          <cell r="L145">
            <v>45.06</v>
          </cell>
          <cell r="P145">
            <v>33.795000000000002</v>
          </cell>
        </row>
        <row r="146">
          <cell r="C146">
            <v>44.21</v>
          </cell>
          <cell r="G146">
            <v>27.147000000000002</v>
          </cell>
          <cell r="L146">
            <v>43.61</v>
          </cell>
          <cell r="P146">
            <v>32.707999999999998</v>
          </cell>
        </row>
        <row r="147">
          <cell r="C147">
            <v>44.58</v>
          </cell>
          <cell r="G147">
            <v>28.773</v>
          </cell>
          <cell r="L147">
            <v>43.71</v>
          </cell>
          <cell r="P147">
            <v>32.782000000000004</v>
          </cell>
        </row>
        <row r="148">
          <cell r="C148">
            <v>46</v>
          </cell>
          <cell r="G148">
            <v>27.634</v>
          </cell>
          <cell r="L148">
            <v>45.79</v>
          </cell>
          <cell r="P148">
            <v>34.343000000000004</v>
          </cell>
        </row>
        <row r="149">
          <cell r="C149">
            <v>45.11</v>
          </cell>
          <cell r="G149">
            <v>27.156000000000002</v>
          </cell>
          <cell r="L149">
            <v>50.06</v>
          </cell>
          <cell r="P149">
            <v>37.545000000000002</v>
          </cell>
        </row>
        <row r="150">
          <cell r="C150">
            <v>44.23</v>
          </cell>
          <cell r="G150">
            <v>26.904</v>
          </cell>
          <cell r="L150">
            <v>53.6</v>
          </cell>
          <cell r="P150">
            <v>40.200000000000003</v>
          </cell>
        </row>
        <row r="151">
          <cell r="C151">
            <v>42.67</v>
          </cell>
          <cell r="G151">
            <v>26.603000000000002</v>
          </cell>
          <cell r="L151">
            <v>51.62</v>
          </cell>
          <cell r="P151">
            <v>38.715000000000003</v>
          </cell>
        </row>
        <row r="152">
          <cell r="C152">
            <v>42.78</v>
          </cell>
          <cell r="G152">
            <v>26.571000000000002</v>
          </cell>
          <cell r="L152">
            <v>46.22</v>
          </cell>
          <cell r="P152">
            <v>34.664999999999999</v>
          </cell>
        </row>
        <row r="153">
          <cell r="C153">
            <v>45.01</v>
          </cell>
          <cell r="G153">
            <v>27.82</v>
          </cell>
          <cell r="L153">
            <v>45.5</v>
          </cell>
          <cell r="P153">
            <v>34.125</v>
          </cell>
        </row>
        <row r="154">
          <cell r="C154">
            <v>49.58</v>
          </cell>
          <cell r="G154">
            <v>30.007000000000001</v>
          </cell>
          <cell r="L154">
            <v>45.81</v>
          </cell>
          <cell r="P154">
            <v>34.358000000000004</v>
          </cell>
        </row>
        <row r="155">
          <cell r="C155">
            <v>53.37</v>
          </cell>
          <cell r="G155">
            <v>28.934999999999999</v>
          </cell>
          <cell r="L155">
            <v>47.07</v>
          </cell>
          <cell r="P155">
            <v>35.303000000000004</v>
          </cell>
        </row>
        <row r="156">
          <cell r="C156">
            <v>51.25</v>
          </cell>
          <cell r="G156">
            <v>28.521000000000001</v>
          </cell>
          <cell r="L156">
            <v>46.23</v>
          </cell>
          <cell r="P156">
            <v>34.672000000000004</v>
          </cell>
        </row>
        <row r="157">
          <cell r="C157">
            <v>45.47</v>
          </cell>
          <cell r="G157">
            <v>27.711000000000002</v>
          </cell>
          <cell r="L157">
            <v>45.39</v>
          </cell>
          <cell r="P157">
            <v>34.042000000000002</v>
          </cell>
        </row>
        <row r="158">
          <cell r="C158">
            <v>44.69</v>
          </cell>
          <cell r="G158">
            <v>27.401</v>
          </cell>
          <cell r="L158">
            <v>43.93</v>
          </cell>
          <cell r="P158">
            <v>32.947000000000003</v>
          </cell>
        </row>
        <row r="159">
          <cell r="C159">
            <v>45.03</v>
          </cell>
          <cell r="G159">
            <v>28.954999999999998</v>
          </cell>
          <cell r="L159">
            <v>44.04</v>
          </cell>
          <cell r="P159">
            <v>33.03</v>
          </cell>
        </row>
        <row r="160">
          <cell r="C160">
            <v>46.37</v>
          </cell>
          <cell r="G160">
            <v>27.859000000000002</v>
          </cell>
          <cell r="L160">
            <v>46.14</v>
          </cell>
          <cell r="P160">
            <v>34.604999999999997</v>
          </cell>
        </row>
        <row r="161">
          <cell r="C161">
            <v>45.55</v>
          </cell>
          <cell r="G161">
            <v>27.474</v>
          </cell>
          <cell r="L161">
            <v>50.43</v>
          </cell>
          <cell r="P161">
            <v>37.822000000000003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26.21</v>
          </cell>
          <cell r="G7">
            <v>21.32</v>
          </cell>
          <cell r="L7">
            <v>20.48</v>
          </cell>
          <cell r="P7">
            <v>17.059999999999999</v>
          </cell>
        </row>
        <row r="8">
          <cell r="C8">
            <v>23.66</v>
          </cell>
          <cell r="G8">
            <v>23.66</v>
          </cell>
          <cell r="L8">
            <v>29</v>
          </cell>
          <cell r="P8">
            <v>21.75</v>
          </cell>
        </row>
        <row r="9">
          <cell r="C9">
            <v>26.96</v>
          </cell>
          <cell r="G9">
            <v>23.66</v>
          </cell>
          <cell r="L9">
            <v>28.6</v>
          </cell>
          <cell r="P9">
            <v>21.75</v>
          </cell>
        </row>
        <row r="10">
          <cell r="C10">
            <v>29</v>
          </cell>
          <cell r="G10">
            <v>24</v>
          </cell>
          <cell r="L10">
            <v>34.1</v>
          </cell>
          <cell r="P10">
            <v>25.574999999999999</v>
          </cell>
        </row>
        <row r="11">
          <cell r="C11">
            <v>29</v>
          </cell>
          <cell r="G11">
            <v>24</v>
          </cell>
          <cell r="L11">
            <v>35</v>
          </cell>
          <cell r="P11">
            <v>26.25</v>
          </cell>
        </row>
        <row r="12">
          <cell r="C12">
            <v>29</v>
          </cell>
          <cell r="G12">
            <v>24</v>
          </cell>
          <cell r="L12">
            <v>34.25</v>
          </cell>
          <cell r="P12">
            <v>25.688000000000002</v>
          </cell>
        </row>
        <row r="13">
          <cell r="C13">
            <v>29</v>
          </cell>
          <cell r="G13">
            <v>24</v>
          </cell>
          <cell r="L13">
            <v>33.5</v>
          </cell>
          <cell r="P13">
            <v>25.125</v>
          </cell>
        </row>
        <row r="14">
          <cell r="C14">
            <v>29</v>
          </cell>
          <cell r="G14">
            <v>24</v>
          </cell>
          <cell r="L14">
            <v>31.5</v>
          </cell>
          <cell r="P14">
            <v>23.625</v>
          </cell>
        </row>
        <row r="15">
          <cell r="C15">
            <v>24</v>
          </cell>
          <cell r="G15">
            <v>24</v>
          </cell>
          <cell r="L15">
            <v>33</v>
          </cell>
          <cell r="P15">
            <v>24.75</v>
          </cell>
        </row>
        <row r="16">
          <cell r="C16">
            <v>29</v>
          </cell>
          <cell r="G16">
            <v>24</v>
          </cell>
          <cell r="L16">
            <v>39</v>
          </cell>
          <cell r="P16">
            <v>29.25</v>
          </cell>
        </row>
        <row r="17">
          <cell r="C17">
            <v>29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29</v>
          </cell>
          <cell r="G18">
            <v>24</v>
          </cell>
          <cell r="L18">
            <v>54</v>
          </cell>
          <cell r="P18">
            <v>40.5</v>
          </cell>
        </row>
        <row r="19">
          <cell r="C19">
            <v>29</v>
          </cell>
          <cell r="G19">
            <v>20.75</v>
          </cell>
          <cell r="L19">
            <v>45.5</v>
          </cell>
          <cell r="P19">
            <v>34.125</v>
          </cell>
        </row>
        <row r="20">
          <cell r="C20">
            <v>29</v>
          </cell>
          <cell r="G20">
            <v>20.75</v>
          </cell>
          <cell r="L20">
            <v>38</v>
          </cell>
          <cell r="P20">
            <v>28.5</v>
          </cell>
        </row>
        <row r="21">
          <cell r="C21">
            <v>29</v>
          </cell>
          <cell r="G21">
            <v>20.75</v>
          </cell>
          <cell r="L21">
            <v>37.5</v>
          </cell>
          <cell r="P21">
            <v>28.125</v>
          </cell>
        </row>
        <row r="22">
          <cell r="C22">
            <v>20.75</v>
          </cell>
          <cell r="G22">
            <v>20.75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20.75</v>
          </cell>
          <cell r="L23">
            <v>39.75</v>
          </cell>
          <cell r="P23">
            <v>29.8125</v>
          </cell>
        </row>
        <row r="24">
          <cell r="C24">
            <v>29</v>
          </cell>
          <cell r="G24">
            <v>20.75</v>
          </cell>
          <cell r="L24">
            <v>38.25</v>
          </cell>
          <cell r="P24">
            <v>28.6875</v>
          </cell>
        </row>
        <row r="25">
          <cell r="C25">
            <v>29</v>
          </cell>
          <cell r="G25">
            <v>20.75</v>
          </cell>
          <cell r="L25">
            <v>36.75</v>
          </cell>
          <cell r="P25">
            <v>27.5625</v>
          </cell>
        </row>
        <row r="26">
          <cell r="C26">
            <v>29</v>
          </cell>
          <cell r="G26">
            <v>20.75</v>
          </cell>
          <cell r="L26">
            <v>36.25</v>
          </cell>
          <cell r="P26">
            <v>27.1875</v>
          </cell>
        </row>
        <row r="27">
          <cell r="C27">
            <v>29</v>
          </cell>
          <cell r="G27">
            <v>20.75</v>
          </cell>
          <cell r="L27">
            <v>36.75</v>
          </cell>
          <cell r="P27">
            <v>27.5625</v>
          </cell>
        </row>
        <row r="28">
          <cell r="C28">
            <v>29</v>
          </cell>
          <cell r="G28">
            <v>20.75</v>
          </cell>
          <cell r="L28">
            <v>41.25</v>
          </cell>
          <cell r="P28">
            <v>30.9375</v>
          </cell>
        </row>
        <row r="29">
          <cell r="C29">
            <v>20.75</v>
          </cell>
          <cell r="G29">
            <v>20.75</v>
          </cell>
          <cell r="L29">
            <v>55.25</v>
          </cell>
          <cell r="P29">
            <v>41.4375</v>
          </cell>
        </row>
        <row r="30">
          <cell r="C30">
            <v>29</v>
          </cell>
          <cell r="G30">
            <v>20.75</v>
          </cell>
          <cell r="L30">
            <v>61.5</v>
          </cell>
          <cell r="P30">
            <v>46.125</v>
          </cell>
        </row>
        <row r="31">
          <cell r="C31">
            <v>29</v>
          </cell>
          <cell r="G31">
            <v>20.75</v>
          </cell>
          <cell r="L31">
            <v>48.5</v>
          </cell>
          <cell r="P31">
            <v>36.375</v>
          </cell>
        </row>
        <row r="32">
          <cell r="C32">
            <v>29</v>
          </cell>
          <cell r="G32">
            <v>20.75</v>
          </cell>
          <cell r="L32">
            <v>38.25</v>
          </cell>
          <cell r="P32">
            <v>28.6875</v>
          </cell>
        </row>
        <row r="33">
          <cell r="C33">
            <v>29</v>
          </cell>
          <cell r="G33">
            <v>20.75</v>
          </cell>
          <cell r="L33">
            <v>38.5</v>
          </cell>
          <cell r="P33">
            <v>28.875</v>
          </cell>
        </row>
        <row r="34">
          <cell r="C34">
            <v>29</v>
          </cell>
          <cell r="G34">
            <v>20.75</v>
          </cell>
          <cell r="L34">
            <v>39.25</v>
          </cell>
          <cell r="P34">
            <v>29.4375</v>
          </cell>
        </row>
        <row r="35">
          <cell r="C35">
            <v>29</v>
          </cell>
          <cell r="G35">
            <v>20.75</v>
          </cell>
          <cell r="L35">
            <v>40.25</v>
          </cell>
          <cell r="P35">
            <v>30.1875</v>
          </cell>
        </row>
        <row r="36">
          <cell r="C36">
            <v>20.75</v>
          </cell>
          <cell r="G36">
            <v>20.75</v>
          </cell>
          <cell r="L36">
            <v>38.86</v>
          </cell>
          <cell r="P36">
            <v>29.145</v>
          </cell>
        </row>
        <row r="37">
          <cell r="C37">
            <v>29</v>
          </cell>
          <cell r="G37">
            <v>20.75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18.850000000000001</v>
          </cell>
          <cell r="L38">
            <v>37.01</v>
          </cell>
          <cell r="P38">
            <v>27.7575</v>
          </cell>
        </row>
        <row r="39">
          <cell r="C39">
            <v>34.1</v>
          </cell>
          <cell r="G39">
            <v>22.452000000000002</v>
          </cell>
          <cell r="L39">
            <v>37.479999999999997</v>
          </cell>
          <cell r="P39">
            <v>28.11</v>
          </cell>
        </row>
        <row r="40">
          <cell r="C40">
            <v>35</v>
          </cell>
          <cell r="G40">
            <v>23.934999999999999</v>
          </cell>
          <cell r="L40">
            <v>41.65</v>
          </cell>
          <cell r="P40">
            <v>31.237500000000001</v>
          </cell>
        </row>
        <row r="41">
          <cell r="C41">
            <v>34.25</v>
          </cell>
          <cell r="G41">
            <v>24.161000000000001</v>
          </cell>
          <cell r="L41">
            <v>54.62</v>
          </cell>
          <cell r="P41">
            <v>40.965000000000003</v>
          </cell>
        </row>
        <row r="42">
          <cell r="C42">
            <v>33.5</v>
          </cell>
          <cell r="G42">
            <v>24.298000000000002</v>
          </cell>
          <cell r="L42">
            <v>60.41</v>
          </cell>
          <cell r="P42">
            <v>45.307499999999997</v>
          </cell>
        </row>
        <row r="43">
          <cell r="C43">
            <v>31.5</v>
          </cell>
          <cell r="G43">
            <v>24.733000000000001</v>
          </cell>
          <cell r="L43">
            <v>48.36</v>
          </cell>
          <cell r="P43">
            <v>36.270000000000003</v>
          </cell>
        </row>
        <row r="44">
          <cell r="C44">
            <v>33</v>
          </cell>
          <cell r="G44">
            <v>24.419</v>
          </cell>
          <cell r="L44">
            <v>38.869999999999997</v>
          </cell>
          <cell r="P44">
            <v>29.1525</v>
          </cell>
        </row>
        <row r="45">
          <cell r="C45">
            <v>39</v>
          </cell>
          <cell r="G45">
            <v>23.917000000000002</v>
          </cell>
          <cell r="L45">
            <v>39.1</v>
          </cell>
          <cell r="P45">
            <v>29.324999999999999</v>
          </cell>
        </row>
        <row r="46">
          <cell r="C46">
            <v>46</v>
          </cell>
          <cell r="G46">
            <v>31.194000000000003</v>
          </cell>
          <cell r="L46">
            <v>39.79</v>
          </cell>
          <cell r="P46">
            <v>29.842500000000001</v>
          </cell>
        </row>
        <row r="47">
          <cell r="C47">
            <v>54</v>
          </cell>
          <cell r="G47">
            <v>31.694000000000003</v>
          </cell>
          <cell r="L47">
            <v>40.54</v>
          </cell>
          <cell r="P47">
            <v>30.405000000000001</v>
          </cell>
        </row>
        <row r="48">
          <cell r="C48">
            <v>45.5</v>
          </cell>
          <cell r="G48">
            <v>25.55</v>
          </cell>
          <cell r="L48">
            <v>39.14</v>
          </cell>
          <cell r="P48">
            <v>29.355</v>
          </cell>
        </row>
        <row r="49">
          <cell r="C49">
            <v>38</v>
          </cell>
          <cell r="G49">
            <v>25.984000000000002</v>
          </cell>
          <cell r="L49">
            <v>37.74</v>
          </cell>
          <cell r="P49">
            <v>28.305</v>
          </cell>
        </row>
        <row r="50">
          <cell r="C50">
            <v>37.5</v>
          </cell>
          <cell r="G50">
            <v>23.958000000000002</v>
          </cell>
          <cell r="L50">
            <v>37.270000000000003</v>
          </cell>
          <cell r="P50">
            <v>27.952500000000001</v>
          </cell>
        </row>
        <row r="51">
          <cell r="C51">
            <v>39.5</v>
          </cell>
          <cell r="G51">
            <v>23.311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45.622500000000002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39.369999999999997</v>
          </cell>
          <cell r="P57">
            <v>29.5275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30.052499999999998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29.557500000000001</v>
          </cell>
        </row>
        <row r="61">
          <cell r="C61">
            <v>38.25</v>
          </cell>
          <cell r="G61">
            <v>27.194000000000003</v>
          </cell>
          <cell r="L61">
            <v>38</v>
          </cell>
          <cell r="P61">
            <v>28.5</v>
          </cell>
        </row>
        <row r="62">
          <cell r="C62">
            <v>38.5</v>
          </cell>
          <cell r="G62">
            <v>23.45</v>
          </cell>
          <cell r="L62">
            <v>37.53</v>
          </cell>
          <cell r="P62">
            <v>28.147500000000001</v>
          </cell>
        </row>
        <row r="63">
          <cell r="C63">
            <v>39.25</v>
          </cell>
          <cell r="G63">
            <v>24.298999999999999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31.672499999999999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29.557500000000001</v>
          </cell>
        </row>
        <row r="69">
          <cell r="C69">
            <v>41.65</v>
          </cell>
          <cell r="G69">
            <v>25.704999999999998</v>
          </cell>
          <cell r="L69">
            <v>39.65</v>
          </cell>
          <cell r="P69">
            <v>29.737500000000001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30.262499999999999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39.1</v>
          </cell>
          <cell r="G74">
            <v>24.425000000000001</v>
          </cell>
          <cell r="L74">
            <v>37.79</v>
          </cell>
          <cell r="P74">
            <v>28.342500000000001</v>
          </cell>
        </row>
        <row r="75">
          <cell r="C75">
            <v>39.79</v>
          </cell>
          <cell r="G75">
            <v>24.803000000000001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41.827500000000001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39.92</v>
          </cell>
          <cell r="P81">
            <v>29.94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30.4725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29.962499999999999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28.897500000000001</v>
          </cell>
        </row>
        <row r="86">
          <cell r="C86">
            <v>39.369999999999997</v>
          </cell>
          <cell r="G86">
            <v>24.891000000000002</v>
          </cell>
          <cell r="L86">
            <v>38.049999999999997</v>
          </cell>
          <cell r="P86">
            <v>28.537500000000001</v>
          </cell>
        </row>
        <row r="87">
          <cell r="C87">
            <v>40.07</v>
          </cell>
          <cell r="G87">
            <v>25.159000000000002</v>
          </cell>
          <cell r="L87">
            <v>38.53</v>
          </cell>
          <cell r="P87">
            <v>28.897500000000001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32.107500000000002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42.112499999999997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40.19</v>
          </cell>
          <cell r="P93">
            <v>30.142499999999998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30.682500000000001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31.252500000000001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30.172499999999999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29.092500000000001</v>
          </cell>
        </row>
        <row r="98">
          <cell r="C98">
            <v>39.65</v>
          </cell>
          <cell r="G98">
            <v>25.327000000000002</v>
          </cell>
          <cell r="L98">
            <v>38.31</v>
          </cell>
          <cell r="P98">
            <v>28.732500000000002</v>
          </cell>
        </row>
        <row r="99">
          <cell r="C99">
            <v>40.35</v>
          </cell>
          <cell r="G99">
            <v>25.298000000000002</v>
          </cell>
          <cell r="L99">
            <v>38.79</v>
          </cell>
          <cell r="P99">
            <v>29.092500000000001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42.397500000000001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30.172499999999999</v>
          </cell>
        </row>
        <row r="105">
          <cell r="C105">
            <v>42.52</v>
          </cell>
          <cell r="G105">
            <v>26.557000000000002</v>
          </cell>
          <cell r="L105">
            <v>40.47</v>
          </cell>
          <cell r="P105">
            <v>30.352499999999999</v>
          </cell>
        </row>
        <row r="106">
          <cell r="C106">
            <v>55.77</v>
          </cell>
          <cell r="G106">
            <v>26.06</v>
          </cell>
          <cell r="L106">
            <v>41.19</v>
          </cell>
          <cell r="P106">
            <v>30.892499999999998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31.462499999999999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29.287500000000001</v>
          </cell>
        </row>
        <row r="110">
          <cell r="C110">
            <v>39.92</v>
          </cell>
          <cell r="G110">
            <v>25.74</v>
          </cell>
          <cell r="L110">
            <v>38.57</v>
          </cell>
          <cell r="P110">
            <v>28.927499999999998</v>
          </cell>
        </row>
        <row r="111">
          <cell r="C111">
            <v>40.630000000000003</v>
          </cell>
          <cell r="G111">
            <v>25.646000000000001</v>
          </cell>
          <cell r="L111">
            <v>39.049999999999997</v>
          </cell>
          <cell r="P111">
            <v>29.287500000000001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42.682499999999997</v>
          </cell>
        </row>
        <row r="114">
          <cell r="C114">
            <v>38.53</v>
          </cell>
          <cell r="G114">
            <v>26.838000000000001</v>
          </cell>
          <cell r="L114">
            <v>62.95</v>
          </cell>
          <cell r="P114">
            <v>47.212499999999999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40.74</v>
          </cell>
          <cell r="P117">
            <v>30.555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31.102499999999999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31.672499999999999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30.577500000000001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29.482500000000002</v>
          </cell>
        </row>
        <row r="122">
          <cell r="C122">
            <v>40.19</v>
          </cell>
          <cell r="G122">
            <v>25.897000000000002</v>
          </cell>
          <cell r="L122">
            <v>38.83</v>
          </cell>
          <cell r="P122">
            <v>29.122499999999999</v>
          </cell>
        </row>
        <row r="123">
          <cell r="C123">
            <v>40.909999999999997</v>
          </cell>
          <cell r="G123">
            <v>26.133000000000003</v>
          </cell>
          <cell r="L123">
            <v>39.31</v>
          </cell>
          <cell r="P123">
            <v>29.482500000000002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32.767499999999998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47.527500000000003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30.577500000000001</v>
          </cell>
        </row>
        <row r="129">
          <cell r="C129">
            <v>43.1</v>
          </cell>
          <cell r="G129">
            <v>27.062000000000001</v>
          </cell>
          <cell r="L129">
            <v>41.02</v>
          </cell>
          <cell r="P129">
            <v>30.765000000000001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31.3125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31.8825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40.47</v>
          </cell>
          <cell r="G134">
            <v>26.247</v>
          </cell>
          <cell r="L134">
            <v>39.090000000000003</v>
          </cell>
          <cell r="P134">
            <v>29.317499999999999</v>
          </cell>
        </row>
        <row r="135">
          <cell r="C135">
            <v>41.19</v>
          </cell>
          <cell r="G135">
            <v>26.422000000000001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47.842500000000001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38.302500000000002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30.787500000000001</v>
          </cell>
        </row>
        <row r="141">
          <cell r="C141">
            <v>43.4</v>
          </cell>
          <cell r="G141">
            <v>27.306000000000001</v>
          </cell>
          <cell r="L141">
            <v>41.29</v>
          </cell>
          <cell r="P141">
            <v>30.967500000000001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32.092500000000001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40.74</v>
          </cell>
          <cell r="G146">
            <v>26.774999999999999</v>
          </cell>
          <cell r="L146">
            <v>39.35</v>
          </cell>
          <cell r="P146">
            <v>29.512499999999999</v>
          </cell>
        </row>
        <row r="147">
          <cell r="C147">
            <v>41.47</v>
          </cell>
          <cell r="G147">
            <v>26.698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33.202500000000001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38.557499999999997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41.56</v>
          </cell>
          <cell r="P153">
            <v>31.17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31.192499999999999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41.02</v>
          </cell>
          <cell r="G158">
            <v>27.065000000000001</v>
          </cell>
          <cell r="L158">
            <v>39.61</v>
          </cell>
          <cell r="P158">
            <v>29.7075</v>
          </cell>
        </row>
        <row r="159">
          <cell r="C159">
            <v>41.75</v>
          </cell>
          <cell r="G159">
            <v>26.948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27.15</v>
          </cell>
          <cell r="E6">
            <v>21.85</v>
          </cell>
        </row>
        <row r="7">
          <cell r="D7">
            <v>24.9</v>
          </cell>
          <cell r="E7">
            <v>24.4</v>
          </cell>
        </row>
        <row r="8">
          <cell r="D8">
            <v>28.35</v>
          </cell>
          <cell r="E8">
            <v>24.4</v>
          </cell>
        </row>
        <row r="9">
          <cell r="D9">
            <v>28.75</v>
          </cell>
          <cell r="E9">
            <v>22.75</v>
          </cell>
        </row>
        <row r="10">
          <cell r="D10">
            <v>28.75</v>
          </cell>
          <cell r="E10">
            <v>22.75</v>
          </cell>
        </row>
        <row r="11">
          <cell r="D11">
            <v>28.75</v>
          </cell>
          <cell r="E11">
            <v>22.75</v>
          </cell>
        </row>
        <row r="12">
          <cell r="D12">
            <v>28.75</v>
          </cell>
          <cell r="E12">
            <v>22.75</v>
          </cell>
        </row>
        <row r="13">
          <cell r="D13">
            <v>28.75</v>
          </cell>
          <cell r="E13">
            <v>22.75</v>
          </cell>
        </row>
        <row r="14">
          <cell r="D14">
            <v>23.25</v>
          </cell>
          <cell r="E14">
            <v>22.75</v>
          </cell>
        </row>
        <row r="15">
          <cell r="D15">
            <v>28.75</v>
          </cell>
          <cell r="E15">
            <v>22.75</v>
          </cell>
        </row>
        <row r="16">
          <cell r="D16">
            <v>28.75</v>
          </cell>
          <cell r="E16">
            <v>22.75</v>
          </cell>
        </row>
        <row r="17">
          <cell r="D17">
            <v>28.75</v>
          </cell>
          <cell r="E17">
            <v>22.75</v>
          </cell>
        </row>
        <row r="18">
          <cell r="D18">
            <v>28.75</v>
          </cell>
          <cell r="E18">
            <v>19.75</v>
          </cell>
        </row>
        <row r="19">
          <cell r="D19">
            <v>28.75</v>
          </cell>
          <cell r="E19">
            <v>19.75</v>
          </cell>
        </row>
        <row r="20">
          <cell r="D20">
            <v>28.75</v>
          </cell>
          <cell r="E20">
            <v>19.75</v>
          </cell>
        </row>
        <row r="21">
          <cell r="D21">
            <v>20.25</v>
          </cell>
          <cell r="E21">
            <v>19.75</v>
          </cell>
        </row>
        <row r="22">
          <cell r="D22">
            <v>28.75</v>
          </cell>
          <cell r="E22">
            <v>19.75</v>
          </cell>
        </row>
        <row r="23">
          <cell r="D23">
            <v>28.75</v>
          </cell>
          <cell r="E23">
            <v>19.75</v>
          </cell>
        </row>
        <row r="24">
          <cell r="D24">
            <v>28.75</v>
          </cell>
          <cell r="E24">
            <v>19.75</v>
          </cell>
        </row>
        <row r="25">
          <cell r="D25">
            <v>28.75</v>
          </cell>
          <cell r="E25">
            <v>19.75</v>
          </cell>
        </row>
        <row r="26">
          <cell r="D26">
            <v>28.75</v>
          </cell>
          <cell r="E26">
            <v>19.75</v>
          </cell>
        </row>
        <row r="27">
          <cell r="D27">
            <v>28.75</v>
          </cell>
          <cell r="E27">
            <v>19.75</v>
          </cell>
        </row>
        <row r="28">
          <cell r="D28">
            <v>20.25</v>
          </cell>
          <cell r="E28">
            <v>19.75</v>
          </cell>
        </row>
        <row r="29">
          <cell r="D29">
            <v>28.75</v>
          </cell>
          <cell r="E29">
            <v>19.75</v>
          </cell>
        </row>
        <row r="30">
          <cell r="D30">
            <v>28.75</v>
          </cell>
          <cell r="E30">
            <v>19.75</v>
          </cell>
        </row>
        <row r="31">
          <cell r="D31">
            <v>28.75</v>
          </cell>
          <cell r="E31">
            <v>19.75</v>
          </cell>
        </row>
        <row r="32">
          <cell r="D32">
            <v>28.75</v>
          </cell>
          <cell r="E32">
            <v>19.75</v>
          </cell>
        </row>
        <row r="33">
          <cell r="D33">
            <v>28.75</v>
          </cell>
          <cell r="E33">
            <v>19.75</v>
          </cell>
        </row>
        <row r="34">
          <cell r="D34">
            <v>28.75</v>
          </cell>
          <cell r="E34">
            <v>19.75</v>
          </cell>
        </row>
        <row r="35">
          <cell r="D35">
            <v>20.25</v>
          </cell>
          <cell r="E35">
            <v>19.75</v>
          </cell>
        </row>
        <row r="36">
          <cell r="D36">
            <v>28.75</v>
          </cell>
          <cell r="E36">
            <v>19.75</v>
          </cell>
        </row>
        <row r="37">
          <cell r="D37">
            <v>28.75</v>
          </cell>
          <cell r="E37">
            <v>19.228999999999999</v>
          </cell>
        </row>
        <row r="38">
          <cell r="D38">
            <v>34.1</v>
          </cell>
          <cell r="E38">
            <v>22.197000000000003</v>
          </cell>
        </row>
        <row r="39">
          <cell r="D39">
            <v>34.25</v>
          </cell>
          <cell r="E39">
            <v>22.585000000000001</v>
          </cell>
        </row>
        <row r="40">
          <cell r="D40">
            <v>33.5</v>
          </cell>
          <cell r="E40">
            <v>22.648</v>
          </cell>
        </row>
        <row r="41">
          <cell r="D41">
            <v>33</v>
          </cell>
          <cell r="E41">
            <v>22.707000000000001</v>
          </cell>
        </row>
        <row r="42">
          <cell r="D42">
            <v>33</v>
          </cell>
          <cell r="E42">
            <v>23.3</v>
          </cell>
        </row>
        <row r="43">
          <cell r="D43">
            <v>38</v>
          </cell>
          <cell r="E43">
            <v>22.79</v>
          </cell>
        </row>
        <row r="44">
          <cell r="D44">
            <v>48</v>
          </cell>
          <cell r="E44">
            <v>22.75</v>
          </cell>
        </row>
        <row r="45">
          <cell r="D45">
            <v>57.25</v>
          </cell>
          <cell r="E45">
            <v>33.664999999999999</v>
          </cell>
        </row>
        <row r="46">
          <cell r="D46">
            <v>69.5</v>
          </cell>
          <cell r="E46">
            <v>35.629000000000005</v>
          </cell>
        </row>
        <row r="47">
          <cell r="D47">
            <v>55.75</v>
          </cell>
          <cell r="E47">
            <v>28.074999999999999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36.75</v>
          </cell>
          <cell r="E49">
            <v>24.584</v>
          </cell>
        </row>
        <row r="50">
          <cell r="D50">
            <v>37.25</v>
          </cell>
          <cell r="E50">
            <v>22.669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37.5</v>
          </cell>
          <cell r="E61">
            <v>23.339000000000002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38.380000000000003</v>
          </cell>
          <cell r="E73">
            <v>24.44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38.81</v>
          </cell>
          <cell r="E85">
            <v>25.026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39.19</v>
          </cell>
          <cell r="E97">
            <v>25.568000000000001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39.51</v>
          </cell>
          <cell r="E109">
            <v>26.037000000000003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39.799999999999997</v>
          </cell>
          <cell r="E121">
            <v>26.291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40.08</v>
          </cell>
          <cell r="E133">
            <v>26.658000000000001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40.31</v>
          </cell>
          <cell r="E145">
            <v>27.134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40.54</v>
          </cell>
          <cell r="E157">
            <v>27.406000000000002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21.32</v>
          </cell>
          <cell r="L7">
            <v>20.48</v>
          </cell>
          <cell r="P7">
            <v>24</v>
          </cell>
        </row>
        <row r="8">
          <cell r="C8">
            <v>23.66</v>
          </cell>
          <cell r="G8">
            <v>23.66</v>
          </cell>
          <cell r="L8">
            <v>25.1</v>
          </cell>
          <cell r="P8">
            <v>27.1875</v>
          </cell>
        </row>
        <row r="9">
          <cell r="C9">
            <v>26.86</v>
          </cell>
          <cell r="G9">
            <v>23.66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25.5</v>
          </cell>
          <cell r="G14">
            <v>25.5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24.9</v>
          </cell>
          <cell r="G19">
            <v>18.608000000000001</v>
          </cell>
          <cell r="L19">
            <v>40.25</v>
          </cell>
          <cell r="P19">
            <v>30.1875</v>
          </cell>
        </row>
        <row r="20">
          <cell r="C20">
            <v>24.9</v>
          </cell>
          <cell r="G20">
            <v>18.608000000000001</v>
          </cell>
          <cell r="L20">
            <v>36.25</v>
          </cell>
          <cell r="P20">
            <v>27.1875</v>
          </cell>
        </row>
        <row r="21">
          <cell r="C21">
            <v>24.899999618530298</v>
          </cell>
          <cell r="G21">
            <v>24.899999618530298</v>
          </cell>
          <cell r="L21">
            <v>35.5</v>
          </cell>
          <cell r="P21">
            <v>26.625</v>
          </cell>
        </row>
        <row r="22">
          <cell r="C22">
            <v>20.174999237060501</v>
          </cell>
          <cell r="G22">
            <v>20.174999237060501</v>
          </cell>
          <cell r="L22">
            <v>37.75</v>
          </cell>
          <cell r="P22">
            <v>28.3125</v>
          </cell>
        </row>
        <row r="23">
          <cell r="C23">
            <v>20.174999237060501</v>
          </cell>
          <cell r="G23">
            <v>20.174999237060501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26</v>
          </cell>
          <cell r="G28">
            <v>26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26</v>
          </cell>
          <cell r="G35">
            <v>26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56</v>
          </cell>
          <cell r="G7">
            <v>35</v>
          </cell>
          <cell r="L7">
            <v>0</v>
          </cell>
          <cell r="P7">
            <v>0</v>
          </cell>
        </row>
        <row r="8">
          <cell r="C8">
            <v>56</v>
          </cell>
          <cell r="G8">
            <v>35.004999160766602</v>
          </cell>
          <cell r="L8">
            <v>0</v>
          </cell>
          <cell r="P8">
            <v>0</v>
          </cell>
        </row>
        <row r="9">
          <cell r="C9">
            <v>77</v>
          </cell>
          <cell r="G9">
            <v>34</v>
          </cell>
          <cell r="L9">
            <v>45.493091490000104</v>
          </cell>
          <cell r="P9">
            <v>45.493091490000104</v>
          </cell>
        </row>
        <row r="10">
          <cell r="C10">
            <v>81.5</v>
          </cell>
          <cell r="G10">
            <v>34.5</v>
          </cell>
          <cell r="L10">
            <v>44.765026942425166</v>
          </cell>
          <cell r="P10">
            <v>44.765026942425166</v>
          </cell>
        </row>
        <row r="11">
          <cell r="C11">
            <v>58.5</v>
          </cell>
          <cell r="G11">
            <v>29</v>
          </cell>
          <cell r="L11">
            <v>52.436864095887735</v>
          </cell>
          <cell r="P11">
            <v>39.070604620465367</v>
          </cell>
        </row>
        <row r="12">
          <cell r="C12">
            <v>58.5</v>
          </cell>
          <cell r="G12">
            <v>29</v>
          </cell>
          <cell r="L12">
            <v>52.016257613609831</v>
          </cell>
          <cell r="P12">
            <v>38.757211555238698</v>
          </cell>
        </row>
        <row r="13">
          <cell r="C13">
            <v>58.5</v>
          </cell>
          <cell r="G13">
            <v>29.004999160766602</v>
          </cell>
          <cell r="L13">
            <v>50.84777619792753</v>
          </cell>
          <cell r="P13">
            <v>37.88657834355385</v>
          </cell>
        </row>
        <row r="14">
          <cell r="C14">
            <v>44.5</v>
          </cell>
          <cell r="G14">
            <v>28.997501373291016</v>
          </cell>
          <cell r="L14">
            <v>47.527106197032218</v>
          </cell>
          <cell r="P14">
            <v>36.120600709744487</v>
          </cell>
        </row>
        <row r="15">
          <cell r="C15">
            <v>44.5</v>
          </cell>
          <cell r="G15">
            <v>29.002500534057617</v>
          </cell>
          <cell r="L15">
            <v>48.065261846144821</v>
          </cell>
          <cell r="P15">
            <v>36.529599003070068</v>
          </cell>
        </row>
        <row r="16">
          <cell r="C16">
            <v>58.5</v>
          </cell>
          <cell r="G16">
            <v>29</v>
          </cell>
          <cell r="L16">
            <v>49.014637001722896</v>
          </cell>
          <cell r="P16">
            <v>37.251124121309402</v>
          </cell>
        </row>
        <row r="17">
          <cell r="C17">
            <v>58.5</v>
          </cell>
          <cell r="G17">
            <v>28.998849868774414</v>
          </cell>
          <cell r="L17">
            <v>47.820740124063136</v>
          </cell>
          <cell r="P17">
            <v>37.858085931549986</v>
          </cell>
        </row>
        <row r="18">
          <cell r="C18">
            <v>58.5</v>
          </cell>
          <cell r="G18">
            <v>29</v>
          </cell>
          <cell r="L18">
            <v>48.549810542360973</v>
          </cell>
          <cell r="P18">
            <v>38.435266679369107</v>
          </cell>
        </row>
        <row r="19">
          <cell r="C19">
            <v>52.999996185302734</v>
          </cell>
          <cell r="G19">
            <v>29.998848037719725</v>
          </cell>
          <cell r="L19">
            <v>48.558508412043217</v>
          </cell>
          <cell r="P19">
            <v>38.44215249286755</v>
          </cell>
        </row>
        <row r="20">
          <cell r="C20">
            <v>52.999996185302734</v>
          </cell>
          <cell r="G20">
            <v>30.002496795654295</v>
          </cell>
          <cell r="L20">
            <v>50.000077154256672</v>
          </cell>
          <cell r="P20">
            <v>38.775570037994974</v>
          </cell>
        </row>
        <row r="21">
          <cell r="C21">
            <v>45.499996490478516</v>
          </cell>
          <cell r="G21">
            <v>30.002496795654295</v>
          </cell>
          <cell r="L21">
            <v>54.779222742333168</v>
          </cell>
          <cell r="P21">
            <v>42.481846208340009</v>
          </cell>
        </row>
        <row r="22">
          <cell r="C22">
            <v>45.499996490478516</v>
          </cell>
          <cell r="G22">
            <v>30.002496795654295</v>
          </cell>
          <cell r="L22">
            <v>58.676318395510577</v>
          </cell>
          <cell r="P22">
            <v>45.504083653661262</v>
          </cell>
        </row>
        <row r="23">
          <cell r="C23">
            <v>52.999996185302734</v>
          </cell>
          <cell r="G23">
            <v>29.999996261596678</v>
          </cell>
          <cell r="L23">
            <v>50.915511202532855</v>
          </cell>
          <cell r="P23">
            <v>45.948144255944285</v>
          </cell>
        </row>
        <row r="24">
          <cell r="C24">
            <v>52.999996185302734</v>
          </cell>
          <cell r="G24">
            <v>29.999998168945311</v>
          </cell>
          <cell r="L24">
            <v>49.539863699844275</v>
          </cell>
          <cell r="P24">
            <v>44.706706265713123</v>
          </cell>
        </row>
        <row r="25">
          <cell r="C25">
            <v>52.999996185302734</v>
          </cell>
          <cell r="G25">
            <v>29.999998168945311</v>
          </cell>
          <cell r="L25">
            <v>47.931950453898608</v>
          </cell>
          <cell r="P25">
            <v>43.255662604737765</v>
          </cell>
        </row>
        <row r="26">
          <cell r="C26">
            <v>52.999996185302734</v>
          </cell>
          <cell r="G26">
            <v>29.999998168945311</v>
          </cell>
          <cell r="L26">
            <v>45.632070108783161</v>
          </cell>
          <cell r="P26">
            <v>41.180160829877487</v>
          </cell>
        </row>
        <row r="27">
          <cell r="C27">
            <v>52.999996185302734</v>
          </cell>
          <cell r="G27">
            <v>29.999998168945311</v>
          </cell>
          <cell r="L27">
            <v>45.791004045975662</v>
          </cell>
          <cell r="P27">
            <v>41.323589017099984</v>
          </cell>
        </row>
        <row r="28">
          <cell r="C28">
            <v>45.499996490478516</v>
          </cell>
          <cell r="G28">
            <v>29.999998168945311</v>
          </cell>
          <cell r="L28">
            <v>46.180106404134634</v>
          </cell>
          <cell r="P28">
            <v>41.674730169584912</v>
          </cell>
        </row>
        <row r="29">
          <cell r="C29">
            <v>45.499996490478516</v>
          </cell>
          <cell r="G29">
            <v>29.999998168945311</v>
          </cell>
          <cell r="L29">
            <v>46.568383405655979</v>
          </cell>
          <cell r="P29">
            <v>42.025126488031006</v>
          </cell>
        </row>
        <row r="30">
          <cell r="C30">
            <v>52.999996185302734</v>
          </cell>
          <cell r="G30">
            <v>29.999998168945311</v>
          </cell>
          <cell r="L30">
            <v>47.063632126679465</v>
          </cell>
          <cell r="P30">
            <v>42.472058260661953</v>
          </cell>
        </row>
        <row r="31">
          <cell r="C31">
            <v>52.999996185302734</v>
          </cell>
          <cell r="G31">
            <v>30.004999237060545</v>
          </cell>
          <cell r="L31">
            <v>47.035463745660294</v>
          </cell>
          <cell r="P31">
            <v>42.446638014376362</v>
          </cell>
        </row>
        <row r="32">
          <cell r="C32">
            <v>52.999996185302734</v>
          </cell>
          <cell r="G32">
            <v>30.004999237060545</v>
          </cell>
          <cell r="L32">
            <v>47.22258673227239</v>
          </cell>
          <cell r="P32">
            <v>42.615505099855568</v>
          </cell>
        </row>
        <row r="33">
          <cell r="C33">
            <v>52.999996185302734</v>
          </cell>
          <cell r="G33">
            <v>30.004999237060545</v>
          </cell>
          <cell r="L33">
            <v>50.4670287408888</v>
          </cell>
          <cell r="P33">
            <v>45.54341618080209</v>
          </cell>
        </row>
        <row r="34">
          <cell r="C34">
            <v>52.999996185302734</v>
          </cell>
          <cell r="G34">
            <v>29.997499542236326</v>
          </cell>
          <cell r="L34">
            <v>52.58248313583929</v>
          </cell>
          <cell r="P34">
            <v>47.452484781123268</v>
          </cell>
        </row>
        <row r="35">
          <cell r="C35">
            <v>45.499996490478516</v>
          </cell>
          <cell r="G35">
            <v>29.995000915527342</v>
          </cell>
          <cell r="L35">
            <v>48.000768313749241</v>
          </cell>
          <cell r="P35">
            <v>45.406132188681717</v>
          </cell>
        </row>
        <row r="36">
          <cell r="C36">
            <v>45.499996490478516</v>
          </cell>
          <cell r="G36">
            <v>30.002500610351561</v>
          </cell>
          <cell r="L36">
            <v>46.537178261769334</v>
          </cell>
          <cell r="P36">
            <v>44.021655112484503</v>
          </cell>
        </row>
        <row r="37">
          <cell r="C37">
            <v>52.999996490478516</v>
          </cell>
          <cell r="G37">
            <v>30.002500610351561</v>
          </cell>
          <cell r="L37">
            <v>44.643564037138177</v>
          </cell>
          <cell r="P37">
            <v>42.230398413509093</v>
          </cell>
        </row>
        <row r="38">
          <cell r="C38">
            <v>52.999996185302734</v>
          </cell>
          <cell r="G38">
            <v>29.995445445000069</v>
          </cell>
          <cell r="L38">
            <v>41.948199727002418</v>
          </cell>
          <cell r="P38">
            <v>39.680729471488775</v>
          </cell>
        </row>
        <row r="39">
          <cell r="C39">
            <v>59.049999237060547</v>
          </cell>
          <cell r="G39">
            <v>35.033499346245783</v>
          </cell>
          <cell r="L39">
            <v>42.154352509751156</v>
          </cell>
          <cell r="P39">
            <v>39.875738860575417</v>
          </cell>
        </row>
        <row r="40">
          <cell r="C40">
            <v>61.698513336181641</v>
          </cell>
          <cell r="G40">
            <v>25.704345145043007</v>
          </cell>
          <cell r="L40">
            <v>42.678828652669111</v>
          </cell>
          <cell r="P40">
            <v>40.371864941714023</v>
          </cell>
        </row>
        <row r="41">
          <cell r="C41">
            <v>61.204735717773438</v>
          </cell>
          <cell r="G41">
            <v>25.498165496867564</v>
          </cell>
          <cell r="L41">
            <v>43.302024262959989</v>
          </cell>
          <cell r="P41">
            <v>40.961374302799989</v>
          </cell>
        </row>
        <row r="42">
          <cell r="C42">
            <v>59.819054718017576</v>
          </cell>
          <cell r="G42">
            <v>24.925380489180164</v>
          </cell>
          <cell r="L42">
            <v>43.830187084827259</v>
          </cell>
          <cell r="P42">
            <v>41.460987782944706</v>
          </cell>
        </row>
        <row r="43">
          <cell r="C43">
            <v>56.079273681640629</v>
          </cell>
          <cell r="G43">
            <v>23.763553098516109</v>
          </cell>
          <cell r="L43">
            <v>43.748017294324207</v>
          </cell>
          <cell r="P43">
            <v>41.383259602739116</v>
          </cell>
        </row>
        <row r="44">
          <cell r="C44">
            <v>56.709289398193363</v>
          </cell>
          <cell r="G44">
            <v>24.032630923072411</v>
          </cell>
          <cell r="L44">
            <v>43.751135601054571</v>
          </cell>
          <cell r="P44">
            <v>41.386209352348921</v>
          </cell>
        </row>
        <row r="45">
          <cell r="C45">
            <v>57.837271662033018</v>
          </cell>
          <cell r="G45">
            <v>24.507318500861448</v>
          </cell>
          <cell r="L45">
            <v>46.412210611384488</v>
          </cell>
          <cell r="P45">
            <v>43.903442470228569</v>
          </cell>
        </row>
        <row r="46">
          <cell r="C46">
            <v>49.813270962565767</v>
          </cell>
          <cell r="G46">
            <v>24.906635481282883</v>
          </cell>
          <cell r="L46">
            <v>48.452308327395087</v>
          </cell>
          <cell r="P46">
            <v>45.833264634022377</v>
          </cell>
        </row>
        <row r="47">
          <cell r="C47">
            <v>50.572719314959343</v>
          </cell>
          <cell r="G47">
            <v>25.286359657479672</v>
          </cell>
          <cell r="L47">
            <v>46.641530953965756</v>
          </cell>
          <cell r="P47">
            <v>45.308915783852449</v>
          </cell>
        </row>
        <row r="48">
          <cell r="C48">
            <v>50.581779595878352</v>
          </cell>
          <cell r="G48">
            <v>25.290889797939176</v>
          </cell>
          <cell r="L48">
            <v>45.254448363018867</v>
          </cell>
          <cell r="P48">
            <v>43.961464124075469</v>
          </cell>
        </row>
        <row r="49">
          <cell r="C49">
            <v>55.102125843466538</v>
          </cell>
          <cell r="G49">
            <v>25.510243446049323</v>
          </cell>
          <cell r="L49">
            <v>43.462111451097606</v>
          </cell>
          <cell r="P49">
            <v>42.2203368382091</v>
          </cell>
        </row>
        <row r="50">
          <cell r="C50">
            <v>60.368939348693694</v>
          </cell>
          <cell r="G50">
            <v>27.948583031802638</v>
          </cell>
          <cell r="L50">
            <v>40.847437524641848</v>
          </cell>
          <cell r="P50">
            <v>39.680367881080649</v>
          </cell>
        </row>
        <row r="51">
          <cell r="C51">
            <v>64.663697823623906</v>
          </cell>
          <cell r="G51">
            <v>29.936897140566622</v>
          </cell>
          <cell r="L51">
            <v>41.040382037514938</v>
          </cell>
          <cell r="P51">
            <v>39.867799693585937</v>
          </cell>
        </row>
        <row r="52">
          <cell r="C52">
            <v>52.157352939180001</v>
          </cell>
          <cell r="G52">
            <v>31.04604341617857</v>
          </cell>
          <cell r="L52">
            <v>41.534165865699684</v>
          </cell>
          <cell r="P52">
            <v>40.347475412393976</v>
          </cell>
        </row>
        <row r="53">
          <cell r="C53">
            <v>50.748153058377063</v>
          </cell>
          <cell r="G53">
            <v>30.20723396331968</v>
          </cell>
          <cell r="L53">
            <v>42.121482108021652</v>
          </cell>
          <cell r="P53">
            <v>40.918011190649608</v>
          </cell>
        </row>
        <row r="54">
          <cell r="C54">
            <v>49.101022416188819</v>
          </cell>
          <cell r="G54">
            <v>29.226799057255249</v>
          </cell>
          <cell r="L54">
            <v>42.618851581809125</v>
          </cell>
          <cell r="P54">
            <v>41.401170108043146</v>
          </cell>
        </row>
        <row r="55">
          <cell r="C55">
            <v>46.745047428509579</v>
          </cell>
          <cell r="G55">
            <v>27.824432993160464</v>
          </cell>
          <cell r="L55">
            <v>42.539712437786854</v>
          </cell>
          <cell r="P55">
            <v>41.324292082421515</v>
          </cell>
        </row>
        <row r="56">
          <cell r="C56">
            <v>46.907857803194581</v>
          </cell>
          <cell r="G56">
            <v>27.921343930472965</v>
          </cell>
          <cell r="L56">
            <v>42.540418705516508</v>
          </cell>
          <cell r="P56">
            <v>41.324978171073177</v>
          </cell>
        </row>
        <row r="57">
          <cell r="C57">
            <v>47.306450462772062</v>
          </cell>
          <cell r="G57">
            <v>28.15860146593575</v>
          </cell>
          <cell r="L57">
            <v>45.059503129897351</v>
          </cell>
          <cell r="P57">
            <v>43.772088754757426</v>
          </cell>
        </row>
        <row r="58">
          <cell r="C58">
            <v>47.704197635062222</v>
          </cell>
          <cell r="G58">
            <v>28.395355735156087</v>
          </cell>
          <cell r="L58">
            <v>47.00248318406183</v>
          </cell>
          <cell r="P58">
            <v>45.659555093088635</v>
          </cell>
        </row>
        <row r="59">
          <cell r="C59">
            <v>48.211525593183843</v>
          </cell>
          <cell r="G59">
            <v>28.69733666260943</v>
          </cell>
          <cell r="L59">
            <v>43.760313349127394</v>
          </cell>
          <cell r="P59">
            <v>42.392803556967159</v>
          </cell>
        </row>
        <row r="60">
          <cell r="C60">
            <v>48.182670178481274</v>
          </cell>
          <cell r="G60">
            <v>28.68016082052457</v>
          </cell>
          <cell r="L60">
            <v>42.517510292336866</v>
          </cell>
          <cell r="P60">
            <v>41.188838095701335</v>
          </cell>
        </row>
        <row r="61">
          <cell r="C61">
            <v>48.374357140376596</v>
          </cell>
          <cell r="G61">
            <v>28.794260202605116</v>
          </cell>
          <cell r="L61">
            <v>40.901135596616733</v>
          </cell>
          <cell r="P61">
            <v>39.622975109222459</v>
          </cell>
        </row>
        <row r="62">
          <cell r="C62">
            <v>51.697931880910481</v>
          </cell>
          <cell r="G62">
            <v>30.772578500541954</v>
          </cell>
          <cell r="L62">
            <v>38.469943464364697</v>
          </cell>
          <cell r="P62">
            <v>37.267757731103302</v>
          </cell>
        </row>
        <row r="63">
          <cell r="C63">
            <v>53.864982724518299</v>
          </cell>
          <cell r="G63">
            <v>32.062489716975179</v>
          </cell>
          <cell r="L63">
            <v>38.664483857155368</v>
          </cell>
          <cell r="P63">
            <v>37.456218736619263</v>
          </cell>
        </row>
        <row r="64">
          <cell r="C64">
            <v>50.595404438816765</v>
          </cell>
          <cell r="G64">
            <v>32.432951563344083</v>
          </cell>
          <cell r="L64">
            <v>39.136175014363729</v>
          </cell>
          <cell r="P64">
            <v>37.913169545164862</v>
          </cell>
        </row>
        <row r="65">
          <cell r="C65">
            <v>49.052701411054166</v>
          </cell>
          <cell r="G65">
            <v>31.444039366060363</v>
          </cell>
          <cell r="L65">
            <v>39.692221447910974</v>
          </cell>
          <cell r="P65">
            <v>38.451839527663758</v>
          </cell>
        </row>
        <row r="66">
          <cell r="C66">
            <v>47.056729660767274</v>
          </cell>
          <cell r="G66">
            <v>30.164570295363635</v>
          </cell>
          <cell r="L66">
            <v>40.16561627827339</v>
          </cell>
          <cell r="P66">
            <v>38.910440769577349</v>
          </cell>
        </row>
        <row r="67">
          <cell r="C67">
            <v>44.215669982516062</v>
          </cell>
          <cell r="G67">
            <v>28.343378193920554</v>
          </cell>
          <cell r="L67">
            <v>40.111076182012503</v>
          </cell>
          <cell r="P67">
            <v>38.857605051324612</v>
          </cell>
        </row>
        <row r="68">
          <cell r="C68">
            <v>44.432966158926895</v>
          </cell>
          <cell r="G68">
            <v>28.482670614696726</v>
          </cell>
          <cell r="L68">
            <v>40.128501708479469</v>
          </cell>
          <cell r="P68">
            <v>38.874486030089486</v>
          </cell>
        </row>
        <row r="69">
          <cell r="C69">
            <v>44.985792363624192</v>
          </cell>
          <cell r="G69">
            <v>28.837046386938585</v>
          </cell>
          <cell r="L69">
            <v>42.507924564100698</v>
          </cell>
          <cell r="P69">
            <v>41.179551921472552</v>
          </cell>
        </row>
        <row r="70">
          <cell r="C70">
            <v>45.64267422311999</v>
          </cell>
          <cell r="G70">
            <v>29.258124501999994</v>
          </cell>
          <cell r="L70">
            <v>44.290223412911388</v>
          </cell>
          <cell r="P70">
            <v>42.906153931257904</v>
          </cell>
        </row>
        <row r="71">
          <cell r="C71">
            <v>46.199386386709811</v>
          </cell>
          <cell r="G71">
            <v>29.614991273531931</v>
          </cell>
          <cell r="L71">
            <v>45.104464210641055</v>
          </cell>
          <cell r="P71">
            <v>43.694949704058523</v>
          </cell>
        </row>
        <row r="72">
          <cell r="C72">
            <v>46.112774985909297</v>
          </cell>
          <cell r="G72">
            <v>29.559471144813653</v>
          </cell>
          <cell r="L72">
            <v>43.843790745399637</v>
          </cell>
          <cell r="P72">
            <v>42.473672284605897</v>
          </cell>
        </row>
        <row r="73">
          <cell r="C73">
            <v>46.116061849760229</v>
          </cell>
          <cell r="G73">
            <v>29.561578108820658</v>
          </cell>
          <cell r="L73">
            <v>42.209805713636179</v>
          </cell>
          <cell r="P73">
            <v>40.89074928508505</v>
          </cell>
        </row>
        <row r="74">
          <cell r="C74">
            <v>48.920978752540407</v>
          </cell>
          <cell r="G74">
            <v>31.359601764448978</v>
          </cell>
          <cell r="L74">
            <v>39.69763425837175</v>
          </cell>
          <cell r="P74">
            <v>38.457083187797636</v>
          </cell>
        </row>
        <row r="75">
          <cell r="C75">
            <v>51.07135202076779</v>
          </cell>
          <cell r="G75">
            <v>32.738046167158842</v>
          </cell>
          <cell r="L75">
            <v>39.879844075519252</v>
          </cell>
          <cell r="P75">
            <v>38.633598948159275</v>
          </cell>
        </row>
        <row r="76">
          <cell r="C76">
            <v>50.639376464305677</v>
          </cell>
          <cell r="G76">
            <v>33.315379252832685</v>
          </cell>
          <cell r="L76">
            <v>40.338757627871985</v>
          </cell>
          <cell r="P76">
            <v>39.078171452000987</v>
          </cell>
        </row>
        <row r="77">
          <cell r="C77">
            <v>49.133401079849051</v>
          </cell>
          <cell r="G77">
            <v>32.324605973584902</v>
          </cell>
          <cell r="L77">
            <v>40.881796378088431</v>
          </cell>
          <cell r="P77">
            <v>39.604240241273168</v>
          </cell>
        </row>
        <row r="78">
          <cell r="C78">
            <v>47.187435289763116</v>
          </cell>
          <cell r="G78">
            <v>31.044365322212574</v>
          </cell>
          <cell r="L78">
            <v>41.340635008937433</v>
          </cell>
          <cell r="P78">
            <v>40.048740164908139</v>
          </cell>
        </row>
        <row r="79">
          <cell r="C79">
            <v>44.348646455325429</v>
          </cell>
          <cell r="G79">
            <v>29.176741089029889</v>
          </cell>
          <cell r="L79">
            <v>41.270018129951225</v>
          </cell>
          <cell r="P79">
            <v>39.980330063390248</v>
          </cell>
        </row>
        <row r="80">
          <cell r="C80">
            <v>44.558129069301934</v>
          </cell>
          <cell r="G80">
            <v>29.314558598224956</v>
          </cell>
          <cell r="L80">
            <v>41.271464253605728</v>
          </cell>
          <cell r="P80">
            <v>39.98173099568055</v>
          </cell>
        </row>
        <row r="81">
          <cell r="C81">
            <v>45.094237225616801</v>
          </cell>
          <cell r="G81">
            <v>29.667261332642632</v>
          </cell>
          <cell r="L81">
            <v>43.64336330163632</v>
          </cell>
          <cell r="P81">
            <v>42.279508198460185</v>
          </cell>
        </row>
        <row r="82">
          <cell r="C82">
            <v>45.731894860137793</v>
          </cell>
          <cell r="G82">
            <v>30.08677293430118</v>
          </cell>
          <cell r="L82">
            <v>45.425658346047349</v>
          </cell>
          <cell r="P82">
            <v>44.006106522733369</v>
          </cell>
        </row>
        <row r="83">
          <cell r="C83">
            <v>46.271896003107045</v>
          </cell>
          <cell r="G83">
            <v>30.442036844149374</v>
          </cell>
          <cell r="L83">
            <v>46.269399678018317</v>
          </cell>
          <cell r="P83">
            <v>44.823480938080245</v>
          </cell>
        </row>
        <row r="84">
          <cell r="C84">
            <v>46.18597350388287</v>
          </cell>
          <cell r="G84">
            <v>30.385508884133465</v>
          </cell>
          <cell r="L84">
            <v>45.0071517796611</v>
          </cell>
          <cell r="P84">
            <v>43.600678286546689</v>
          </cell>
        </row>
        <row r="85">
          <cell r="C85">
            <v>46.186740308846495</v>
          </cell>
          <cell r="G85">
            <v>30.386013361083219</v>
          </cell>
          <cell r="L85">
            <v>43.371611334994057</v>
          </cell>
          <cell r="P85">
            <v>42.016248480775495</v>
          </cell>
        </row>
        <row r="86">
          <cell r="C86">
            <v>48.921746255317125</v>
          </cell>
          <cell r="G86">
            <v>32.185359378498106</v>
          </cell>
          <cell r="L86">
            <v>40.857457448095083</v>
          </cell>
          <cell r="P86">
            <v>39.58066190284211</v>
          </cell>
        </row>
        <row r="87">
          <cell r="C87">
            <v>51.031267456981411</v>
          </cell>
          <cell r="G87">
            <v>33.57320227432988</v>
          </cell>
          <cell r="L87">
            <v>41.038887066194683</v>
          </cell>
          <cell r="P87">
            <v>39.756421845376096</v>
          </cell>
        </row>
        <row r="88">
          <cell r="C88">
            <v>46.112430191642993</v>
          </cell>
          <cell r="G88">
            <v>28.717705635364851</v>
          </cell>
          <cell r="L88">
            <v>41.497084617126895</v>
          </cell>
          <cell r="P88">
            <v>40.200300722841682</v>
          </cell>
        </row>
        <row r="89">
          <cell r="C89">
            <v>44.802826470549974</v>
          </cell>
          <cell r="G89">
            <v>27.902116129346069</v>
          </cell>
          <cell r="L89">
            <v>42.039443247902781</v>
          </cell>
          <cell r="P89">
            <v>40.725710646405823</v>
          </cell>
        </row>
        <row r="90">
          <cell r="C90">
            <v>43.099571634934883</v>
          </cell>
          <cell r="G90">
            <v>26.841370235279729</v>
          </cell>
          <cell r="L90">
            <v>42.497518564148791</v>
          </cell>
          <cell r="P90">
            <v>41.169471109019142</v>
          </cell>
        </row>
        <row r="91">
          <cell r="C91">
            <v>40.537702925574301</v>
          </cell>
          <cell r="G91">
            <v>25.245900398489333</v>
          </cell>
          <cell r="L91">
            <v>42.425954602777175</v>
          </cell>
          <cell r="P91">
            <v>41.100143521440387</v>
          </cell>
        </row>
        <row r="92">
          <cell r="C92">
            <v>40.742699864477466</v>
          </cell>
          <cell r="G92">
            <v>25.37356753125821</v>
          </cell>
          <cell r="L92">
            <v>42.426505094170615</v>
          </cell>
          <cell r="P92">
            <v>41.100676809977784</v>
          </cell>
        </row>
        <row r="93">
          <cell r="C93">
            <v>41.23974442138578</v>
          </cell>
          <cell r="G93">
            <v>25.683114853176196</v>
          </cell>
          <cell r="L93">
            <v>44.563843642544562</v>
          </cell>
          <cell r="P93">
            <v>43.171223528715046</v>
          </cell>
        </row>
        <row r="94">
          <cell r="C94">
            <v>41.82567835073619</v>
          </cell>
          <cell r="G94">
            <v>26.048020325191576</v>
          </cell>
          <cell r="L94">
            <v>46.368652380769717</v>
          </cell>
          <cell r="P94">
            <v>44.919631993870667</v>
          </cell>
        </row>
        <row r="95">
          <cell r="C95">
            <v>42.324518153230585</v>
          </cell>
          <cell r="G95">
            <v>26.358685682616912</v>
          </cell>
          <cell r="L95">
            <v>47.266752628854974</v>
          </cell>
          <cell r="P95">
            <v>45.789666609203259</v>
          </cell>
        </row>
        <row r="96">
          <cell r="C96">
            <v>42.267046526795674</v>
          </cell>
          <cell r="G96">
            <v>26.322893744445704</v>
          </cell>
          <cell r="L96">
            <v>46.026218980935958</v>
          </cell>
          <cell r="P96">
            <v>44.58789963778171</v>
          </cell>
        </row>
        <row r="97">
          <cell r="C97">
            <v>42.285408675310237</v>
          </cell>
          <cell r="G97">
            <v>26.33432924618965</v>
          </cell>
          <cell r="L97">
            <v>44.408454949053201</v>
          </cell>
          <cell r="P97">
            <v>43.020690731895286</v>
          </cell>
        </row>
        <row r="98">
          <cell r="C98">
            <v>44.792725509421111</v>
          </cell>
          <cell r="G98">
            <v>27.895825495191083</v>
          </cell>
          <cell r="L98">
            <v>41.488269606820467</v>
          </cell>
          <cell r="P98">
            <v>40.191761181607326</v>
          </cell>
        </row>
        <row r="99">
          <cell r="C99">
            <v>46.670822921355374</v>
          </cell>
          <cell r="G99">
            <v>29.065459114723097</v>
          </cell>
          <cell r="L99">
            <v>41.692162190504085</v>
          </cell>
          <cell r="P99">
            <v>40.38928212205083</v>
          </cell>
        </row>
        <row r="100">
          <cell r="C100">
            <v>47.52882916196301</v>
          </cell>
          <cell r="G100">
            <v>29.599804638233191</v>
          </cell>
          <cell r="L100">
            <v>42.175352797859418</v>
          </cell>
          <cell r="P100">
            <v>40.857373022926311</v>
          </cell>
        </row>
        <row r="101">
          <cell r="C101">
            <v>46.200394497964865</v>
          </cell>
          <cell r="G101">
            <v>28.772487676668511</v>
          </cell>
          <cell r="L101">
            <v>42.743330160228822</v>
          </cell>
          <cell r="P101">
            <v>41.40760109272167</v>
          </cell>
        </row>
        <row r="102">
          <cell r="C102">
            <v>44.478582770744119</v>
          </cell>
          <cell r="G102">
            <v>27.700184999573743</v>
          </cell>
          <cell r="L102">
            <v>43.228507495590719</v>
          </cell>
          <cell r="P102">
            <v>41.877616636353508</v>
          </cell>
        </row>
        <row r="103">
          <cell r="C103">
            <v>41.831382099759232</v>
          </cell>
          <cell r="G103">
            <v>26.051572482056461</v>
          </cell>
          <cell r="L103">
            <v>43.182098359220838</v>
          </cell>
          <cell r="P103">
            <v>41.832657785495186</v>
          </cell>
        </row>
        <row r="104">
          <cell r="C104">
            <v>42.023385694578408</v>
          </cell>
          <cell r="G104">
            <v>26.17114767455951</v>
          </cell>
          <cell r="L104">
            <v>43.207855186703085</v>
          </cell>
          <cell r="P104">
            <v>41.857609712118617</v>
          </cell>
        </row>
        <row r="105">
          <cell r="C105">
            <v>42.506965850370101</v>
          </cell>
          <cell r="G105">
            <v>26.472309693290988</v>
          </cell>
          <cell r="L105">
            <v>45.804164674459756</v>
          </cell>
          <cell r="P105">
            <v>44.372784528382887</v>
          </cell>
        </row>
        <row r="106">
          <cell r="C106">
            <v>43.079192933410681</v>
          </cell>
          <cell r="G106">
            <v>26.828678873120534</v>
          </cell>
          <cell r="L106">
            <v>47.627094081679665</v>
          </cell>
          <cell r="P106">
            <v>46.138747391627177</v>
          </cell>
        </row>
        <row r="107">
          <cell r="C107">
            <v>43.562694140667816</v>
          </cell>
          <cell r="G107">
            <v>27.129791724615192</v>
          </cell>
          <cell r="L107">
            <v>48.56794224753552</v>
          </cell>
          <cell r="P107">
            <v>47.050194052300036</v>
          </cell>
        </row>
        <row r="108">
          <cell r="C108">
            <v>43.488281604436104</v>
          </cell>
          <cell r="G108">
            <v>27.083449397780491</v>
          </cell>
          <cell r="L108">
            <v>47.324857908306903</v>
          </cell>
          <cell r="P108">
            <v>45.84595609867231</v>
          </cell>
        </row>
        <row r="109">
          <cell r="C109">
            <v>43.489805457237033</v>
          </cell>
          <cell r="G109">
            <v>27.084398416428758</v>
          </cell>
          <cell r="L109">
            <v>45.700954949770853</v>
          </cell>
          <cell r="P109">
            <v>44.272800107590513</v>
          </cell>
        </row>
        <row r="110">
          <cell r="C110">
            <v>45.989194079099271</v>
          </cell>
          <cell r="G110">
            <v>28.640957166698836</v>
          </cell>
          <cell r="L110">
            <v>42.339766713524718</v>
          </cell>
          <cell r="P110">
            <v>41.016649003727068</v>
          </cell>
        </row>
        <row r="111">
          <cell r="C111">
            <v>47.86728748214739</v>
          </cell>
          <cell r="G111">
            <v>29.810588289593571</v>
          </cell>
          <cell r="L111">
            <v>42.55032468593717</v>
          </cell>
          <cell r="P111">
            <v>41.220627039501636</v>
          </cell>
        </row>
        <row r="112">
          <cell r="C112">
            <v>48.7563799107118</v>
          </cell>
          <cell r="G112">
            <v>30.364293538699521</v>
          </cell>
          <cell r="L112">
            <v>43.04252060643303</v>
          </cell>
          <cell r="P112">
            <v>41.697441837481996</v>
          </cell>
        </row>
        <row r="113">
          <cell r="C113">
            <v>47.42628618781788</v>
          </cell>
          <cell r="G113">
            <v>29.535943355402598</v>
          </cell>
          <cell r="L113">
            <v>43.620098927354654</v>
          </cell>
          <cell r="P113">
            <v>42.256970835874824</v>
          </cell>
        </row>
        <row r="114">
          <cell r="C114">
            <v>45.702835444249985</v>
          </cell>
          <cell r="G114">
            <v>28.46261993858985</v>
          </cell>
          <cell r="L114">
            <v>44.114545902324664</v>
          </cell>
          <cell r="P114">
            <v>42.73596634287702</v>
          </cell>
        </row>
        <row r="115">
          <cell r="C115">
            <v>43.05354578593019</v>
          </cell>
          <cell r="G115">
            <v>26.812706450312398</v>
          </cell>
          <cell r="L115">
            <v>44.073314567556153</v>
          </cell>
          <cell r="P115">
            <v>42.696023487320026</v>
          </cell>
        </row>
        <row r="116">
          <cell r="C116">
            <v>43.244727246002647</v>
          </cell>
          <cell r="G116">
            <v>26.931769637190261</v>
          </cell>
          <cell r="L116">
            <v>44.104644852931195</v>
          </cell>
          <cell r="P116">
            <v>42.726374701277095</v>
          </cell>
        </row>
        <row r="117">
          <cell r="C117">
            <v>43.727552915297466</v>
          </cell>
          <cell r="G117">
            <v>27.232461779989524</v>
          </cell>
          <cell r="L117">
            <v>46.361151603772889</v>
          </cell>
          <cell r="P117">
            <v>44.912365616154986</v>
          </cell>
        </row>
        <row r="118">
          <cell r="C118">
            <v>44.299063322477558</v>
          </cell>
          <cell r="G118">
            <v>27.588384631436199</v>
          </cell>
          <cell r="L118">
            <v>48.204575359530857</v>
          </cell>
          <cell r="P118">
            <v>46.698182379545514</v>
          </cell>
        </row>
        <row r="119">
          <cell r="C119">
            <v>44.781760186971788</v>
          </cell>
          <cell r="G119">
            <v>27.888996557722646</v>
          </cell>
          <cell r="L119">
            <v>40.755655775684417</v>
          </cell>
          <cell r="P119">
            <v>27.88544868862618</v>
          </cell>
        </row>
        <row r="120">
          <cell r="C120">
            <v>44.706349662676445</v>
          </cell>
          <cell r="G120">
            <v>27.842032708072519</v>
          </cell>
          <cell r="L120">
            <v>39.686008306357806</v>
          </cell>
          <cell r="P120">
            <v>27.153584630665872</v>
          </cell>
        </row>
        <row r="121">
          <cell r="C121">
            <v>44.706929742982283</v>
          </cell>
          <cell r="G121">
            <v>27.842393968049468</v>
          </cell>
          <cell r="L121">
            <v>38.291094749942957</v>
          </cell>
          <cell r="P121">
            <v>26.199170092066236</v>
          </cell>
        </row>
        <row r="122">
          <cell r="C122">
            <v>46.959150238331333</v>
          </cell>
          <cell r="G122">
            <v>29.245022390419869</v>
          </cell>
          <cell r="L122">
            <v>35.773171220400933</v>
          </cell>
          <cell r="P122">
            <v>24.476380308695376</v>
          </cell>
        </row>
        <row r="123">
          <cell r="C123">
            <v>48.860967446236089</v>
          </cell>
          <cell r="G123">
            <v>30.429428124880125</v>
          </cell>
          <cell r="L123">
            <v>35.948977162075707</v>
          </cell>
          <cell r="P123">
            <v>24.596668584578115</v>
          </cell>
        </row>
        <row r="124">
          <cell r="C124">
            <v>49.807340582655925</v>
          </cell>
          <cell r="G124">
            <v>31.018806412686075</v>
          </cell>
          <cell r="L124">
            <v>36.365607223845508</v>
          </cell>
          <cell r="P124">
            <v>24.881731258420611</v>
          </cell>
        </row>
        <row r="125">
          <cell r="C125">
            <v>48.500128251161264</v>
          </cell>
          <cell r="G125">
            <v>30.204706206239223</v>
          </cell>
          <cell r="L125">
            <v>36.855344482735966</v>
          </cell>
          <cell r="P125">
            <v>25.216814646082504</v>
          </cell>
        </row>
        <row r="126">
          <cell r="C126">
            <v>46.795409402564808</v>
          </cell>
          <cell r="G126">
            <v>29.143048560316164</v>
          </cell>
          <cell r="L126">
            <v>37.273687596455652</v>
          </cell>
          <cell r="P126">
            <v>25.503049408101234</v>
          </cell>
        </row>
        <row r="127">
          <cell r="C127">
            <v>43.718264098187063</v>
          </cell>
          <cell r="G127">
            <v>27.226676929475932</v>
          </cell>
          <cell r="L127">
            <v>37.233671418454392</v>
          </cell>
          <cell r="P127">
            <v>25.475669917889849</v>
          </cell>
        </row>
        <row r="128">
          <cell r="C128">
            <v>43.933115908243678</v>
          </cell>
          <cell r="G128">
            <v>27.360481437518306</v>
          </cell>
          <cell r="L128">
            <v>37.255880187543795</v>
          </cell>
          <cell r="P128">
            <v>25.490865391477335</v>
          </cell>
        </row>
        <row r="129">
          <cell r="C129">
            <v>44.44227801074436</v>
          </cell>
          <cell r="G129">
            <v>27.677575273595242</v>
          </cell>
          <cell r="L129">
            <v>39.494542458273983</v>
          </cell>
          <cell r="P129">
            <v>27.022581681976934</v>
          </cell>
        </row>
        <row r="130">
          <cell r="C130">
            <v>45.040784156341118</v>
          </cell>
          <cell r="G130">
            <v>28.050310417650167</v>
          </cell>
          <cell r="L130">
            <v>41.066359418228878</v>
          </cell>
          <cell r="P130">
            <v>28.09803539141976</v>
          </cell>
        </row>
        <row r="131">
          <cell r="C131">
            <v>45.552039773478718</v>
          </cell>
          <cell r="G131">
            <v>28.36870804398141</v>
          </cell>
          <cell r="L131">
            <v>40.755655775684417</v>
          </cell>
          <cell r="P131">
            <v>27.88544868862618</v>
          </cell>
        </row>
        <row r="132">
          <cell r="C132">
            <v>45.503136146028957</v>
          </cell>
          <cell r="G132">
            <v>28.338252048238676</v>
          </cell>
          <cell r="L132">
            <v>39.686008306357806</v>
          </cell>
          <cell r="P132">
            <v>27.153584630665872</v>
          </cell>
        </row>
        <row r="133">
          <cell r="C133">
            <v>45.530277402988375</v>
          </cell>
          <cell r="G133">
            <v>28.355154966273901</v>
          </cell>
          <cell r="L133">
            <v>38.291094749942957</v>
          </cell>
          <cell r="P133">
            <v>26.199170092066236</v>
          </cell>
        </row>
        <row r="134">
          <cell r="C134">
            <v>48.266138525711966</v>
          </cell>
          <cell r="G134">
            <v>30.058983067614214</v>
          </cell>
          <cell r="L134">
            <v>35.773171220400933</v>
          </cell>
          <cell r="P134">
            <v>24.476380308695376</v>
          </cell>
        </row>
        <row r="135">
          <cell r="C135">
            <v>50.187050388569943</v>
          </cell>
          <cell r="G135">
            <v>31.25528049110228</v>
          </cell>
          <cell r="L135">
            <v>35.948977162075707</v>
          </cell>
          <cell r="P135">
            <v>24.596668584578115</v>
          </cell>
        </row>
        <row r="136">
          <cell r="C136">
            <v>51.17846914334055</v>
          </cell>
          <cell r="G136">
            <v>31.872712099945186</v>
          </cell>
          <cell r="L136">
            <v>36.365607223845508</v>
          </cell>
          <cell r="P136">
            <v>24.881731258420611</v>
          </cell>
        </row>
        <row r="137">
          <cell r="C137">
            <v>49.868569020878397</v>
          </cell>
          <cell r="G137">
            <v>31.056938002326405</v>
          </cell>
          <cell r="L137">
            <v>36.855344482735966</v>
          </cell>
          <cell r="P137">
            <v>25.216814646082504</v>
          </cell>
        </row>
        <row r="138">
          <cell r="C138">
            <v>48.157381278321033</v>
          </cell>
          <cell r="G138">
            <v>29.991251685787123</v>
          </cell>
          <cell r="L138">
            <v>37.273687596455652</v>
          </cell>
          <cell r="P138">
            <v>25.503049408101234</v>
          </cell>
        </row>
        <row r="139">
          <cell r="C139">
            <v>44.615529174376668</v>
          </cell>
          <cell r="G139">
            <v>27.785471905750597</v>
          </cell>
          <cell r="L139">
            <v>37.233671418454392</v>
          </cell>
          <cell r="P139">
            <v>25.475669917889849</v>
          </cell>
        </row>
        <row r="140">
          <cell r="C140">
            <v>44.837404637806294</v>
          </cell>
          <cell r="G140">
            <v>27.923650575146269</v>
          </cell>
          <cell r="L140">
            <v>37.255880187543795</v>
          </cell>
          <cell r="P140">
            <v>25.490865391477335</v>
          </cell>
        </row>
        <row r="141">
          <cell r="C141">
            <v>45.356056089028804</v>
          </cell>
          <cell r="G141">
            <v>28.246654147971675</v>
          </cell>
          <cell r="L141">
            <v>39.494542458273983</v>
          </cell>
          <cell r="P141">
            <v>27.022581681976934</v>
          </cell>
        </row>
        <row r="142">
          <cell r="C142">
            <v>45.964679244699965</v>
          </cell>
          <cell r="G142">
            <v>28.625689921076493</v>
          </cell>
          <cell r="L142">
            <v>41.066359418228878</v>
          </cell>
          <cell r="P142">
            <v>28.09803539141976</v>
          </cell>
        </row>
        <row r="143">
          <cell r="C143">
            <v>46.485702744574617</v>
          </cell>
          <cell r="G143">
            <v>28.950170748400559</v>
          </cell>
          <cell r="L143">
            <v>40.755655775684417</v>
          </cell>
          <cell r="P143">
            <v>27.88544868862618</v>
          </cell>
        </row>
        <row r="144">
          <cell r="C144">
            <v>46.442255225562292</v>
          </cell>
          <cell r="G144">
            <v>28.923112684958724</v>
          </cell>
          <cell r="L144">
            <v>39.686008306357806</v>
          </cell>
          <cell r="P144">
            <v>27.153584630665872</v>
          </cell>
        </row>
        <row r="145">
          <cell r="C145">
            <v>46.475269513776247</v>
          </cell>
          <cell r="G145">
            <v>28.943673184736095</v>
          </cell>
          <cell r="L145">
            <v>38.291094749942957</v>
          </cell>
          <cell r="P145">
            <v>26.199170092066236</v>
          </cell>
        </row>
        <row r="146">
          <cell r="C146">
            <v>48.853063502475678</v>
          </cell>
          <cell r="G146">
            <v>30.42450573997596</v>
          </cell>
          <cell r="L146">
            <v>35.773171220400933</v>
          </cell>
          <cell r="P146">
            <v>24.476380308695376</v>
          </cell>
        </row>
        <row r="147">
          <cell r="C147">
            <v>50.795571285105638</v>
          </cell>
          <cell r="G147">
            <v>31.634252579692124</v>
          </cell>
          <cell r="L147">
            <v>35.948977162075707</v>
          </cell>
          <cell r="P147">
            <v>24.596668584578115</v>
          </cell>
        </row>
        <row r="148">
          <cell r="C148">
            <v>42.900690290194127</v>
          </cell>
          <cell r="G148">
            <v>27.88544868862618</v>
          </cell>
          <cell r="L148">
            <v>36.365607223845508</v>
          </cell>
          <cell r="P148">
            <v>24.881731258420611</v>
          </cell>
        </row>
        <row r="149">
          <cell r="C149">
            <v>41.774745585639799</v>
          </cell>
          <cell r="G149">
            <v>27.153584630665872</v>
          </cell>
          <cell r="L149">
            <v>36.855344482735966</v>
          </cell>
          <cell r="P149">
            <v>25.216814646082504</v>
          </cell>
        </row>
        <row r="150">
          <cell r="C150">
            <v>40.306415526255748</v>
          </cell>
          <cell r="G150">
            <v>26.199170092066236</v>
          </cell>
          <cell r="L150">
            <v>37.273687596455652</v>
          </cell>
          <cell r="P150">
            <v>25.503049408101234</v>
          </cell>
        </row>
        <row r="151">
          <cell r="C151">
            <v>37.655969705685195</v>
          </cell>
          <cell r="G151">
            <v>24.476380308695376</v>
          </cell>
          <cell r="L151">
            <v>37.233671418454392</v>
          </cell>
          <cell r="P151">
            <v>25.475669917889849</v>
          </cell>
        </row>
        <row r="152">
          <cell r="C152">
            <v>37.841028591658642</v>
          </cell>
          <cell r="G152">
            <v>24.596668584578115</v>
          </cell>
          <cell r="L152">
            <v>37.255880187543795</v>
          </cell>
          <cell r="P152">
            <v>25.490865391477335</v>
          </cell>
        </row>
        <row r="153">
          <cell r="C153">
            <v>38.27958655141633</v>
          </cell>
          <cell r="G153">
            <v>24.881731258420611</v>
          </cell>
          <cell r="L153">
            <v>39.494542458273983</v>
          </cell>
          <cell r="P153">
            <v>27.022581681976934</v>
          </cell>
        </row>
        <row r="154">
          <cell r="C154">
            <v>38.795099455511547</v>
          </cell>
          <cell r="G154">
            <v>25.216814646082504</v>
          </cell>
          <cell r="L154">
            <v>41.066359418228878</v>
          </cell>
          <cell r="P154">
            <v>28.09803539141976</v>
          </cell>
        </row>
        <row r="155">
          <cell r="C155">
            <v>39.235460627848056</v>
          </cell>
          <cell r="G155">
            <v>25.503049408101234</v>
          </cell>
          <cell r="L155">
            <v>40.755655775684417</v>
          </cell>
          <cell r="P155">
            <v>27.88544868862618</v>
          </cell>
        </row>
        <row r="156">
          <cell r="C156">
            <v>39.193338335215152</v>
          </cell>
          <cell r="G156">
            <v>25.475669917889849</v>
          </cell>
          <cell r="L156">
            <v>39.686008306357806</v>
          </cell>
          <cell r="P156">
            <v>27.153584630665872</v>
          </cell>
        </row>
        <row r="157">
          <cell r="C157">
            <v>39.216715986888204</v>
          </cell>
          <cell r="G157">
            <v>25.490865391477335</v>
          </cell>
          <cell r="L157">
            <v>38.291094749942957</v>
          </cell>
          <cell r="P157">
            <v>26.199170092066236</v>
          </cell>
        </row>
        <row r="158">
          <cell r="C158">
            <v>41.573202587656823</v>
          </cell>
          <cell r="G158">
            <v>27.022581681976934</v>
          </cell>
          <cell r="L158">
            <v>35.773171220400933</v>
          </cell>
          <cell r="P158">
            <v>24.476380308695376</v>
          </cell>
        </row>
        <row r="159">
          <cell r="C159">
            <v>43.227746756030399</v>
          </cell>
          <cell r="G159">
            <v>28.09803539141976</v>
          </cell>
          <cell r="L159">
            <v>35.948977162075707</v>
          </cell>
          <cell r="P159">
            <v>24.596668584578115</v>
          </cell>
        </row>
        <row r="160">
          <cell r="C160">
            <v>42.900690290194127</v>
          </cell>
          <cell r="G160">
            <v>27.88544868862618</v>
          </cell>
          <cell r="L160">
            <v>36.365607223845508</v>
          </cell>
          <cell r="P160">
            <v>24.881731258420611</v>
          </cell>
        </row>
        <row r="161">
          <cell r="C161">
            <v>41.774745585639799</v>
          </cell>
          <cell r="G161">
            <v>27.153584630665872</v>
          </cell>
          <cell r="L161">
            <v>36.855344482735966</v>
          </cell>
          <cell r="P161">
            <v>25.216814646082504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37186</v>
      </c>
      <c r="B7" s="40">
        <v>27.35</v>
      </c>
      <c r="C7" s="40">
        <v>29</v>
      </c>
      <c r="D7" s="40">
        <v>27.3</v>
      </c>
      <c r="E7" s="40">
        <v>26.86</v>
      </c>
      <c r="F7" s="40">
        <v>26.96</v>
      </c>
      <c r="G7" s="40">
        <v>28.35</v>
      </c>
      <c r="I7" s="40">
        <v>26.86</v>
      </c>
      <c r="R7" s="40">
        <v>77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37187</v>
      </c>
      <c r="B8" s="40">
        <v>27.75</v>
      </c>
      <c r="C8" s="40">
        <v>29</v>
      </c>
      <c r="D8" s="40">
        <v>28.25</v>
      </c>
      <c r="E8" s="40">
        <v>28.5</v>
      </c>
      <c r="F8" s="40">
        <v>29</v>
      </c>
      <c r="G8" s="40">
        <v>28.75</v>
      </c>
      <c r="I8" s="40">
        <v>27.1875</v>
      </c>
      <c r="R8" s="40">
        <v>81.5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37188</v>
      </c>
      <c r="B9" s="40">
        <v>27.75</v>
      </c>
      <c r="C9" s="40">
        <v>29</v>
      </c>
      <c r="D9" s="40">
        <v>28.25</v>
      </c>
      <c r="E9" s="40">
        <v>28.5</v>
      </c>
      <c r="F9" s="40">
        <v>29</v>
      </c>
      <c r="G9" s="40">
        <v>28.75</v>
      </c>
      <c r="I9" s="40">
        <v>27.1875</v>
      </c>
      <c r="R9" s="40">
        <v>58.5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37189</v>
      </c>
      <c r="B10" s="40">
        <v>27.75</v>
      </c>
      <c r="C10" s="40">
        <v>29</v>
      </c>
      <c r="D10" s="40">
        <v>28.25</v>
      </c>
      <c r="E10" s="40">
        <v>28.5</v>
      </c>
      <c r="F10" s="40">
        <v>29</v>
      </c>
      <c r="G10" s="40">
        <v>28.75</v>
      </c>
      <c r="I10" s="40">
        <v>27.1875</v>
      </c>
      <c r="R10" s="40">
        <v>58.5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37190</v>
      </c>
      <c r="B11" s="40">
        <v>27.75</v>
      </c>
      <c r="C11" s="40">
        <v>29</v>
      </c>
      <c r="D11" s="40">
        <v>28.25</v>
      </c>
      <c r="E11" s="40">
        <v>28.5</v>
      </c>
      <c r="F11" s="40">
        <v>29</v>
      </c>
      <c r="G11" s="40">
        <v>28.75</v>
      </c>
      <c r="I11" s="40">
        <v>27.1875</v>
      </c>
      <c r="R11" s="40">
        <v>58.5</v>
      </c>
      <c r="AI11" s="50"/>
      <c r="AJ11" s="70"/>
      <c r="AL11" s="5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8" x14ac:dyDescent="0.25">
      <c r="A12" s="50">
        <v>37193</v>
      </c>
      <c r="B12" s="40">
        <v>27.75</v>
      </c>
      <c r="C12" s="40">
        <v>29</v>
      </c>
      <c r="D12" s="40">
        <v>28.25</v>
      </c>
      <c r="E12" s="40">
        <v>28.5</v>
      </c>
      <c r="F12" s="40">
        <v>29</v>
      </c>
      <c r="G12" s="40">
        <v>28.75</v>
      </c>
      <c r="I12" s="40">
        <v>27.1875</v>
      </c>
      <c r="R12" s="40">
        <v>58.5</v>
      </c>
      <c r="AI12" s="50"/>
      <c r="AJ12" s="70"/>
      <c r="AL12" s="5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8" x14ac:dyDescent="0.25">
      <c r="A13" s="50">
        <v>37194</v>
      </c>
      <c r="B13" s="40">
        <v>27.75</v>
      </c>
      <c r="C13" s="40">
        <v>29</v>
      </c>
      <c r="D13" s="40">
        <v>28.25</v>
      </c>
      <c r="E13" s="40">
        <v>28.5</v>
      </c>
      <c r="F13" s="40">
        <v>29</v>
      </c>
      <c r="G13" s="40">
        <v>28.75</v>
      </c>
      <c r="I13" s="40">
        <v>27.1875</v>
      </c>
      <c r="R13" s="40">
        <v>58.5</v>
      </c>
      <c r="AI13" s="50"/>
      <c r="AJ13" s="70"/>
      <c r="AL13" s="5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8" x14ac:dyDescent="0.25">
      <c r="A14" s="50">
        <v>37195</v>
      </c>
      <c r="B14" s="40">
        <v>27.75</v>
      </c>
      <c r="C14" s="40">
        <v>29</v>
      </c>
      <c r="D14" s="40">
        <v>28.25</v>
      </c>
      <c r="E14" s="40">
        <v>28.5</v>
      </c>
      <c r="F14" s="40">
        <v>29</v>
      </c>
      <c r="G14" s="40">
        <v>28.75</v>
      </c>
      <c r="I14" s="40">
        <v>27.1875</v>
      </c>
      <c r="R14" s="40">
        <v>58.5</v>
      </c>
      <c r="AI14" s="50"/>
      <c r="AJ14" s="70"/>
      <c r="AL14" s="50">
        <v>37288</v>
      </c>
      <c r="AM14" s="40">
        <v>3.1670000000000003</v>
      </c>
      <c r="AN14" s="40">
        <v>1.2050000000000001</v>
      </c>
      <c r="AO14" s="40">
        <v>4.3719999999999999</v>
      </c>
      <c r="AP14" s="40">
        <v>3.5000000000000003E-2</v>
      </c>
      <c r="AQ14" s="40">
        <v>3.2020000000000004</v>
      </c>
      <c r="AR14" s="40">
        <v>1.2050000000000001</v>
      </c>
      <c r="AS14" s="40">
        <v>4.3719999999999999</v>
      </c>
      <c r="AT14" s="40">
        <v>2.1850000000000001</v>
      </c>
      <c r="AU14" s="40">
        <v>5.3520000000000003</v>
      </c>
    </row>
    <row r="15" spans="1:48" x14ac:dyDescent="0.25">
      <c r="A15" s="50">
        <v>37196</v>
      </c>
      <c r="B15" s="40">
        <v>27.75</v>
      </c>
      <c r="C15" s="40">
        <v>29.5</v>
      </c>
      <c r="D15" s="40">
        <v>28.75</v>
      </c>
      <c r="E15" s="40">
        <v>29.25</v>
      </c>
      <c r="F15" s="40">
        <v>29</v>
      </c>
      <c r="G15" s="40">
        <v>28.75</v>
      </c>
      <c r="I15" s="40">
        <v>24.9</v>
      </c>
      <c r="R15" s="40">
        <v>52.999996185302734</v>
      </c>
      <c r="AI15" s="50"/>
      <c r="AJ15" s="70"/>
      <c r="AL15" s="50">
        <v>37316</v>
      </c>
      <c r="AM15" s="40">
        <v>2.2949999999999999</v>
      </c>
      <c r="AN15" s="40">
        <v>0.66</v>
      </c>
      <c r="AO15" s="40">
        <v>2.9550000000000001</v>
      </c>
      <c r="AP15" s="40">
        <v>3.5000000000000003E-2</v>
      </c>
      <c r="AQ15" s="40">
        <v>2.33</v>
      </c>
      <c r="AR15" s="40">
        <v>0.66</v>
      </c>
      <c r="AS15" s="40">
        <v>2.9550000000000001</v>
      </c>
      <c r="AT15" s="40">
        <v>0.8</v>
      </c>
      <c r="AU15" s="40">
        <v>3.0950000000000002</v>
      </c>
    </row>
    <row r="16" spans="1:48" x14ac:dyDescent="0.25">
      <c r="A16" s="50">
        <v>37197</v>
      </c>
      <c r="B16" s="40">
        <v>27.75</v>
      </c>
      <c r="C16" s="40">
        <v>29.5</v>
      </c>
      <c r="D16" s="40">
        <v>28.75</v>
      </c>
      <c r="E16" s="40">
        <v>29.75</v>
      </c>
      <c r="F16" s="40">
        <v>29</v>
      </c>
      <c r="G16" s="40">
        <v>28.75</v>
      </c>
      <c r="I16" s="40">
        <v>24.9</v>
      </c>
      <c r="R16" s="40">
        <v>52.999996185302734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50">
        <v>37200</v>
      </c>
      <c r="B17" s="40">
        <v>27.75</v>
      </c>
      <c r="C17" s="40">
        <v>29.5</v>
      </c>
      <c r="D17" s="40">
        <v>28.75</v>
      </c>
      <c r="E17" s="40">
        <v>29.75</v>
      </c>
      <c r="F17" s="40">
        <v>29</v>
      </c>
      <c r="G17" s="40">
        <v>28.75</v>
      </c>
      <c r="I17" s="40">
        <v>20.174999237060501</v>
      </c>
      <c r="R17" s="40">
        <v>52.999996185302734</v>
      </c>
      <c r="AI17" s="50"/>
      <c r="AJ17" s="70"/>
      <c r="AL17" s="5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5">
      <c r="A18" s="50">
        <v>37201</v>
      </c>
      <c r="B18" s="40">
        <v>27.75</v>
      </c>
      <c r="C18" s="40">
        <v>29.5</v>
      </c>
      <c r="D18" s="40">
        <v>28.75</v>
      </c>
      <c r="E18" s="40">
        <v>29.75</v>
      </c>
      <c r="F18" s="40">
        <v>29</v>
      </c>
      <c r="G18" s="40">
        <v>28.75</v>
      </c>
      <c r="I18" s="40">
        <v>20.174999237060501</v>
      </c>
      <c r="R18" s="40">
        <v>52.999996185302734</v>
      </c>
      <c r="AI18" s="50"/>
      <c r="AJ18" s="70"/>
      <c r="AL18" s="5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5">
      <c r="A19" s="50">
        <v>37202</v>
      </c>
      <c r="B19" s="40">
        <v>27.75</v>
      </c>
      <c r="C19" s="40">
        <v>29.5</v>
      </c>
      <c r="D19" s="40">
        <v>28.75</v>
      </c>
      <c r="E19" s="40">
        <v>29.75</v>
      </c>
      <c r="F19" s="40">
        <v>29</v>
      </c>
      <c r="G19" s="40">
        <v>28.75</v>
      </c>
      <c r="I19" s="40">
        <v>20.174999237060501</v>
      </c>
      <c r="R19" s="40">
        <v>52.999996185302734</v>
      </c>
      <c r="AI19" s="50"/>
      <c r="AJ19" s="70"/>
      <c r="AL19" s="5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5">
      <c r="A20" s="50">
        <v>37203</v>
      </c>
      <c r="B20" s="40">
        <v>27.75</v>
      </c>
      <c r="C20" s="40">
        <v>29.5</v>
      </c>
      <c r="D20" s="40">
        <v>28.75</v>
      </c>
      <c r="E20" s="40">
        <v>29.75</v>
      </c>
      <c r="F20" s="40">
        <v>29</v>
      </c>
      <c r="G20" s="40">
        <v>28.75</v>
      </c>
      <c r="I20" s="40">
        <v>20.174999237060501</v>
      </c>
      <c r="R20" s="40">
        <v>52.999996185302734</v>
      </c>
      <c r="AI20" s="50"/>
      <c r="AJ20" s="70"/>
      <c r="AL20" s="5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x14ac:dyDescent="0.25">
      <c r="A21" s="50">
        <v>37204</v>
      </c>
      <c r="B21" s="40">
        <v>27.75</v>
      </c>
      <c r="C21" s="40">
        <v>29.5</v>
      </c>
      <c r="D21" s="40">
        <v>28.75</v>
      </c>
      <c r="E21" s="40">
        <v>29.75</v>
      </c>
      <c r="F21" s="40">
        <v>29</v>
      </c>
      <c r="G21" s="40">
        <v>28.75</v>
      </c>
      <c r="I21" s="40">
        <v>20.174999237060501</v>
      </c>
      <c r="R21" s="40">
        <v>52.999996185302734</v>
      </c>
      <c r="AI21" s="50"/>
      <c r="AJ21" s="70"/>
      <c r="AL21" s="50">
        <v>37500</v>
      </c>
      <c r="AM21" s="40">
        <v>3.1260000000000003</v>
      </c>
      <c r="AN21" s="40">
        <v>0.41</v>
      </c>
      <c r="AO21" s="40">
        <v>3.5360000000000005</v>
      </c>
      <c r="AP21" s="40">
        <v>0.12</v>
      </c>
      <c r="AQ21" s="40">
        <v>3.2460000000000004</v>
      </c>
      <c r="AR21" s="40">
        <v>0.31</v>
      </c>
      <c r="AS21" s="40">
        <v>3.4360000000000004</v>
      </c>
      <c r="AT21" s="40">
        <v>0.37</v>
      </c>
      <c r="AU21" s="40">
        <v>3.4960000000000004</v>
      </c>
    </row>
    <row r="22" spans="1:47" x14ac:dyDescent="0.25">
      <c r="A22" s="50">
        <v>37207</v>
      </c>
      <c r="B22" s="40">
        <v>27.75</v>
      </c>
      <c r="C22" s="40">
        <v>29.5</v>
      </c>
      <c r="D22" s="40">
        <v>28.75</v>
      </c>
      <c r="E22" s="40">
        <v>29.75</v>
      </c>
      <c r="F22" s="40">
        <v>29</v>
      </c>
      <c r="G22" s="40">
        <v>28.75</v>
      </c>
      <c r="I22" s="40">
        <v>20.174999237060501</v>
      </c>
      <c r="R22" s="40">
        <v>52.999996185302734</v>
      </c>
      <c r="AI22" s="50"/>
      <c r="AJ22" s="70"/>
      <c r="AL22" s="50">
        <v>37530</v>
      </c>
      <c r="AM22" s="40">
        <v>3.0310000000000001</v>
      </c>
      <c r="AN22" s="40">
        <v>0.44</v>
      </c>
      <c r="AO22" s="40">
        <v>3.4710000000000001</v>
      </c>
      <c r="AP22" s="40">
        <v>0.14499999999999999</v>
      </c>
      <c r="AQ22" s="40">
        <v>3.1760000000000002</v>
      </c>
      <c r="AR22" s="40">
        <v>0.34</v>
      </c>
      <c r="AS22" s="40">
        <v>3.371</v>
      </c>
      <c r="AT22" s="40">
        <v>0.38</v>
      </c>
      <c r="AU22" s="40">
        <v>3.411</v>
      </c>
    </row>
    <row r="23" spans="1:47" x14ac:dyDescent="0.25">
      <c r="A23" s="50">
        <v>37208</v>
      </c>
      <c r="B23" s="40">
        <v>27.75</v>
      </c>
      <c r="C23" s="40">
        <v>29.5</v>
      </c>
      <c r="D23" s="40">
        <v>28.75</v>
      </c>
      <c r="E23" s="40">
        <v>29.75</v>
      </c>
      <c r="F23" s="40">
        <v>29</v>
      </c>
      <c r="G23" s="40">
        <v>28.75</v>
      </c>
      <c r="I23" s="40">
        <v>20.174999237060501</v>
      </c>
      <c r="R23" s="40">
        <v>52.999996185302734</v>
      </c>
      <c r="AI23" s="50"/>
      <c r="AJ23" s="70"/>
      <c r="AL23" s="5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5">
      <c r="A24" s="50">
        <v>37209</v>
      </c>
      <c r="B24" s="40">
        <v>27.75</v>
      </c>
      <c r="C24" s="40">
        <v>29.5</v>
      </c>
      <c r="D24" s="40">
        <v>28.75</v>
      </c>
      <c r="E24" s="40">
        <v>29.75</v>
      </c>
      <c r="F24" s="40">
        <v>29</v>
      </c>
      <c r="G24" s="40">
        <v>28.75</v>
      </c>
      <c r="I24" s="40">
        <v>20.174999237060501</v>
      </c>
      <c r="R24" s="40">
        <v>52.999996185302734</v>
      </c>
      <c r="AI24" s="50"/>
      <c r="AJ24" s="70"/>
      <c r="AL24" s="5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5">
      <c r="A25" s="50">
        <v>37210</v>
      </c>
      <c r="B25" s="40">
        <v>27.75</v>
      </c>
      <c r="C25" s="40">
        <v>29.5</v>
      </c>
      <c r="D25" s="40">
        <v>28.75</v>
      </c>
      <c r="E25" s="40">
        <v>29.75</v>
      </c>
      <c r="F25" s="40">
        <v>29</v>
      </c>
      <c r="G25" s="40">
        <v>28.75</v>
      </c>
      <c r="I25" s="40">
        <v>20.174999237060501</v>
      </c>
      <c r="R25" s="40">
        <v>52.999996185302734</v>
      </c>
      <c r="AI25" s="50"/>
      <c r="AJ25" s="70"/>
      <c r="AL25" s="5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5">
      <c r="A26" s="50">
        <v>37211</v>
      </c>
      <c r="B26" s="40">
        <v>27.75</v>
      </c>
      <c r="C26" s="40">
        <v>29.5</v>
      </c>
      <c r="D26" s="40">
        <v>28.75</v>
      </c>
      <c r="E26" s="40">
        <v>29.75</v>
      </c>
      <c r="F26" s="40">
        <v>29</v>
      </c>
      <c r="G26" s="40">
        <v>28.75</v>
      </c>
      <c r="I26" s="40">
        <v>20.174999237060501</v>
      </c>
      <c r="R26" s="40">
        <v>52.999996185302734</v>
      </c>
      <c r="AI26" s="50"/>
      <c r="AJ26" s="70"/>
      <c r="AL26" s="5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5">
      <c r="A27" s="50">
        <v>37214</v>
      </c>
      <c r="B27" s="40">
        <v>27.75</v>
      </c>
      <c r="C27" s="40">
        <v>29.5</v>
      </c>
      <c r="D27" s="40">
        <v>28.75</v>
      </c>
      <c r="E27" s="40">
        <v>29.75</v>
      </c>
      <c r="F27" s="40">
        <v>29</v>
      </c>
      <c r="G27" s="40">
        <v>28.75</v>
      </c>
      <c r="I27" s="40">
        <v>20.174999237060501</v>
      </c>
      <c r="R27" s="40">
        <v>52.999996490478516</v>
      </c>
      <c r="AI27" s="50"/>
      <c r="AJ27" s="70"/>
      <c r="AL27" s="5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x14ac:dyDescent="0.25">
      <c r="A28" s="50">
        <v>37225</v>
      </c>
      <c r="B28" s="40">
        <v>27.75</v>
      </c>
      <c r="C28" s="40">
        <v>29.5</v>
      </c>
      <c r="D28" s="40">
        <v>28.75</v>
      </c>
      <c r="E28" s="40">
        <v>29.75</v>
      </c>
      <c r="F28" s="40">
        <v>28.6</v>
      </c>
      <c r="G28" s="40">
        <v>28.75</v>
      </c>
      <c r="I28" s="40">
        <v>26</v>
      </c>
      <c r="R28" s="40">
        <v>52.999996185302734</v>
      </c>
      <c r="AI28" s="50"/>
      <c r="AJ28" s="70"/>
      <c r="AL28" s="50">
        <v>37712</v>
      </c>
      <c r="AM28" s="40">
        <v>3.214</v>
      </c>
      <c r="AN28" s="40">
        <v>0.36</v>
      </c>
      <c r="AO28" s="40">
        <v>3.5739999999999998</v>
      </c>
      <c r="AP28" s="40">
        <v>3.5000000000000003E-2</v>
      </c>
      <c r="AQ28" s="40">
        <v>3.2490000000000001</v>
      </c>
      <c r="AR28" s="40">
        <v>0.36</v>
      </c>
      <c r="AS28" s="40">
        <v>3.5739999999999998</v>
      </c>
      <c r="AT28" s="40">
        <v>0.38</v>
      </c>
      <c r="AU28" s="40">
        <v>3.5939999999999999</v>
      </c>
    </row>
    <row r="29" spans="1:47" x14ac:dyDescent="0.25">
      <c r="A29" s="50">
        <v>37226</v>
      </c>
      <c r="B29" s="40">
        <v>32.1</v>
      </c>
      <c r="C29" s="40">
        <v>37</v>
      </c>
      <c r="D29" s="40">
        <v>36.75</v>
      </c>
      <c r="E29" s="40">
        <v>36.75</v>
      </c>
      <c r="F29" s="40">
        <v>34.1</v>
      </c>
      <c r="G29" s="40">
        <v>34.1</v>
      </c>
      <c r="I29" s="40">
        <v>32.5</v>
      </c>
      <c r="R29" s="40">
        <v>59.049999237060547</v>
      </c>
      <c r="AI29" s="50"/>
      <c r="AJ29" s="70"/>
      <c r="AL29" s="50">
        <v>37742</v>
      </c>
      <c r="AM29" s="40">
        <v>3.3940000000000001</v>
      </c>
      <c r="AN29" s="40">
        <v>0.32500000000000001</v>
      </c>
      <c r="AO29" s="40">
        <v>3.7190000000000003</v>
      </c>
      <c r="AP29" s="40">
        <v>3.5000000000000003E-2</v>
      </c>
      <c r="AQ29" s="40">
        <v>3.4290000000000003</v>
      </c>
      <c r="AR29" s="40">
        <v>0.32500000000000001</v>
      </c>
      <c r="AS29" s="40">
        <v>3.7190000000000003</v>
      </c>
      <c r="AT29" s="40">
        <v>0.33</v>
      </c>
      <c r="AU29" s="40">
        <v>3.7240000000000002</v>
      </c>
    </row>
    <row r="30" spans="1:47" x14ac:dyDescent="0.25">
      <c r="A30" s="50">
        <v>37257</v>
      </c>
      <c r="B30" s="40">
        <v>32.75</v>
      </c>
      <c r="C30" s="40">
        <v>36.75</v>
      </c>
      <c r="D30" s="40">
        <v>36.75</v>
      </c>
      <c r="E30" s="40">
        <v>36.75</v>
      </c>
      <c r="F30" s="40">
        <v>35</v>
      </c>
      <c r="G30" s="40">
        <v>34.25</v>
      </c>
      <c r="I30" s="40">
        <v>33.25</v>
      </c>
      <c r="R30" s="40">
        <v>61.698513336181641</v>
      </c>
      <c r="AI30" s="50"/>
      <c r="AJ30" s="70"/>
      <c r="AL30" s="5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5">
      <c r="A31" s="50">
        <v>37288</v>
      </c>
      <c r="B31" s="40">
        <v>32.25</v>
      </c>
      <c r="C31" s="40">
        <v>34.65</v>
      </c>
      <c r="D31" s="40">
        <v>34.75</v>
      </c>
      <c r="E31" s="40">
        <v>35.75</v>
      </c>
      <c r="F31" s="40">
        <v>34.25</v>
      </c>
      <c r="G31" s="40">
        <v>33.5</v>
      </c>
      <c r="I31" s="40">
        <v>33.25</v>
      </c>
      <c r="R31" s="40">
        <v>61.204735717773438</v>
      </c>
      <c r="AI31" s="50"/>
      <c r="AJ31" s="70"/>
      <c r="AL31" s="5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5">
      <c r="A32" s="50">
        <v>37316</v>
      </c>
      <c r="B32" s="40">
        <v>31.75</v>
      </c>
      <c r="C32" s="40">
        <v>31.5</v>
      </c>
      <c r="D32" s="40">
        <v>31.5</v>
      </c>
      <c r="E32" s="40">
        <v>34.5</v>
      </c>
      <c r="F32" s="40">
        <v>33.5</v>
      </c>
      <c r="G32" s="40">
        <v>33</v>
      </c>
      <c r="I32" s="40">
        <v>31</v>
      </c>
      <c r="R32" s="40">
        <v>59.819054718017576</v>
      </c>
      <c r="AI32" s="50"/>
      <c r="AJ32" s="70"/>
      <c r="AL32" s="5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5">
      <c r="A33" s="50">
        <v>37347</v>
      </c>
      <c r="B33" s="40">
        <v>31</v>
      </c>
      <c r="C33" s="40">
        <v>31.25</v>
      </c>
      <c r="D33" s="40">
        <v>29.25</v>
      </c>
      <c r="E33" s="40">
        <v>31.5</v>
      </c>
      <c r="F33" s="40">
        <v>31.5</v>
      </c>
      <c r="G33" s="40">
        <v>33</v>
      </c>
      <c r="I33" s="40">
        <v>29.75</v>
      </c>
      <c r="R33" s="40">
        <v>56.079273681640629</v>
      </c>
      <c r="AI33" s="50"/>
      <c r="AJ33" s="70"/>
      <c r="AL33" s="5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5">
      <c r="A34" s="50">
        <v>37377</v>
      </c>
      <c r="B34" s="40">
        <v>35</v>
      </c>
      <c r="C34" s="40">
        <v>30</v>
      </c>
      <c r="D34" s="40">
        <v>27.5</v>
      </c>
      <c r="E34" s="40">
        <v>31.25</v>
      </c>
      <c r="F34" s="40">
        <v>33</v>
      </c>
      <c r="G34" s="40">
        <v>38</v>
      </c>
      <c r="I34" s="40">
        <v>29.75</v>
      </c>
      <c r="R34" s="40">
        <v>56.709289398193363</v>
      </c>
      <c r="AI34" s="50"/>
      <c r="AJ34" s="70"/>
      <c r="AL34" s="5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x14ac:dyDescent="0.25">
      <c r="A35" s="50">
        <v>37408</v>
      </c>
      <c r="B35" s="40">
        <v>43</v>
      </c>
      <c r="C35" s="40">
        <v>31.25</v>
      </c>
      <c r="D35" s="40">
        <v>28.75</v>
      </c>
      <c r="E35" s="40">
        <v>37.75</v>
      </c>
      <c r="F35" s="40">
        <v>39</v>
      </c>
      <c r="G35" s="40">
        <v>48</v>
      </c>
      <c r="I35" s="40">
        <v>36.5</v>
      </c>
      <c r="R35" s="40">
        <v>57.837271662033018</v>
      </c>
      <c r="AI35" s="50"/>
      <c r="AJ35" s="70"/>
      <c r="AL35" s="50">
        <v>37926</v>
      </c>
      <c r="AM35" s="40">
        <v>3.4140000000000001</v>
      </c>
      <c r="AN35" s="40">
        <v>0.56000000000000005</v>
      </c>
      <c r="AO35" s="40">
        <v>3.9740000000000002</v>
      </c>
      <c r="AP35" s="40">
        <v>0.13</v>
      </c>
      <c r="AQ35" s="40">
        <v>3.544</v>
      </c>
      <c r="AR35" s="40">
        <v>0.46</v>
      </c>
      <c r="AS35" s="40">
        <v>3.8740000000000001</v>
      </c>
      <c r="AT35" s="40">
        <v>0.72</v>
      </c>
      <c r="AU35" s="40">
        <v>4.1340000000000003</v>
      </c>
    </row>
    <row r="36" spans="1:47" x14ac:dyDescent="0.25">
      <c r="A36" s="50">
        <v>37438</v>
      </c>
      <c r="B36" s="40">
        <v>50.25</v>
      </c>
      <c r="C36" s="40">
        <v>44.25</v>
      </c>
      <c r="D36" s="40">
        <v>41.25</v>
      </c>
      <c r="E36" s="40">
        <v>46.25</v>
      </c>
      <c r="F36" s="40">
        <v>46</v>
      </c>
      <c r="G36" s="40">
        <v>57.25</v>
      </c>
      <c r="I36" s="40">
        <v>45.25</v>
      </c>
      <c r="R36" s="40">
        <v>49.813270962565767</v>
      </c>
      <c r="AI36" s="50"/>
      <c r="AJ36" s="70"/>
      <c r="AL36" s="50">
        <v>37956</v>
      </c>
      <c r="AM36" s="40">
        <v>3.4390000000000001</v>
      </c>
      <c r="AN36" s="40">
        <v>0.77</v>
      </c>
      <c r="AO36" s="40">
        <v>4.2089999999999996</v>
      </c>
      <c r="AP36" s="40">
        <v>0.13</v>
      </c>
      <c r="AQ36" s="40">
        <v>3.569</v>
      </c>
      <c r="AR36" s="40">
        <v>0.77</v>
      </c>
      <c r="AS36" s="40">
        <v>4.2089999999999996</v>
      </c>
      <c r="AT36" s="40">
        <v>0.97</v>
      </c>
      <c r="AU36" s="40">
        <v>4.4089999999999998</v>
      </c>
    </row>
    <row r="37" spans="1:47" x14ac:dyDescent="0.25">
      <c r="A37" s="50">
        <v>37469</v>
      </c>
      <c r="B37" s="40">
        <v>59.5</v>
      </c>
      <c r="C37" s="40">
        <v>51</v>
      </c>
      <c r="D37" s="40">
        <v>48.5</v>
      </c>
      <c r="E37" s="40">
        <v>53.5</v>
      </c>
      <c r="F37" s="40">
        <v>54</v>
      </c>
      <c r="G37" s="40">
        <v>69.5</v>
      </c>
      <c r="I37" s="40">
        <v>52.25</v>
      </c>
      <c r="R37" s="40">
        <v>50.572719314959343</v>
      </c>
      <c r="AI37" s="50"/>
      <c r="AJ37" s="70"/>
      <c r="AL37" s="5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5">
      <c r="A38" s="50">
        <v>37500</v>
      </c>
      <c r="B38" s="40">
        <v>48.75</v>
      </c>
      <c r="C38" s="40">
        <v>45</v>
      </c>
      <c r="D38" s="40">
        <v>41.5</v>
      </c>
      <c r="E38" s="40">
        <v>44.75</v>
      </c>
      <c r="F38" s="40">
        <v>45.5</v>
      </c>
      <c r="G38" s="40">
        <v>55.75</v>
      </c>
      <c r="I38" s="40">
        <v>40.25</v>
      </c>
      <c r="R38" s="40">
        <v>50.581779595878352</v>
      </c>
      <c r="AI38" s="50"/>
      <c r="AJ38" s="70"/>
      <c r="AL38" s="5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5">
      <c r="A39" s="50">
        <v>37530</v>
      </c>
      <c r="B39" s="40">
        <v>36</v>
      </c>
      <c r="C39" s="40">
        <v>37</v>
      </c>
      <c r="D39" s="40">
        <v>37</v>
      </c>
      <c r="E39" s="40">
        <v>38.25</v>
      </c>
      <c r="F39" s="40">
        <v>38</v>
      </c>
      <c r="G39" s="40">
        <v>38.5</v>
      </c>
      <c r="I39" s="40">
        <v>36.25</v>
      </c>
      <c r="R39" s="40">
        <v>55.102125843466538</v>
      </c>
      <c r="AI39" s="50"/>
      <c r="AJ39" s="70"/>
      <c r="AL39" s="5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5">
      <c r="A40" s="50">
        <v>37561</v>
      </c>
      <c r="B40" s="40">
        <v>34.75</v>
      </c>
      <c r="C40" s="40">
        <v>34</v>
      </c>
      <c r="D40" s="40">
        <v>34</v>
      </c>
      <c r="E40" s="40">
        <v>36</v>
      </c>
      <c r="F40" s="40">
        <v>37.5</v>
      </c>
      <c r="G40" s="40">
        <v>36.75</v>
      </c>
      <c r="I40" s="40">
        <v>35.5</v>
      </c>
      <c r="R40" s="40">
        <v>60.368939348693694</v>
      </c>
      <c r="AI40" s="50"/>
      <c r="AJ40" s="70"/>
      <c r="AL40" s="5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5">
      <c r="A41" s="50">
        <v>37591</v>
      </c>
      <c r="B41" s="40">
        <v>35.25</v>
      </c>
      <c r="C41" s="40">
        <v>36.25</v>
      </c>
      <c r="D41" s="40">
        <v>36.25</v>
      </c>
      <c r="E41" s="40">
        <v>39.25</v>
      </c>
      <c r="F41" s="40">
        <v>39.5</v>
      </c>
      <c r="G41" s="40">
        <v>37.25</v>
      </c>
      <c r="I41" s="40">
        <v>37.75</v>
      </c>
      <c r="R41" s="40">
        <v>64.663697823623906</v>
      </c>
      <c r="AI41" s="50"/>
      <c r="AJ41" s="70"/>
      <c r="AL41" s="5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5">
      <c r="A42" s="50">
        <v>37622</v>
      </c>
      <c r="B42" s="40">
        <v>35.5</v>
      </c>
      <c r="C42" s="40">
        <v>40.5</v>
      </c>
      <c r="D42" s="40">
        <v>40.5</v>
      </c>
      <c r="E42" s="40">
        <v>43</v>
      </c>
      <c r="F42" s="40">
        <v>39.75</v>
      </c>
      <c r="G42" s="40">
        <v>37.5</v>
      </c>
      <c r="I42" s="40">
        <v>28.5</v>
      </c>
      <c r="R42" s="40">
        <v>52.157352939180001</v>
      </c>
      <c r="AI42" s="50"/>
      <c r="AJ42" s="70"/>
      <c r="AL42" s="5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5">
      <c r="A43" s="50">
        <v>37653</v>
      </c>
      <c r="B43" s="40">
        <v>35</v>
      </c>
      <c r="C43" s="40">
        <v>40.25</v>
      </c>
      <c r="D43" s="40">
        <v>40</v>
      </c>
      <c r="E43" s="40">
        <v>41</v>
      </c>
      <c r="F43" s="40">
        <v>38.25</v>
      </c>
      <c r="G43" s="40">
        <v>37</v>
      </c>
      <c r="I43" s="40">
        <v>27.5</v>
      </c>
      <c r="R43" s="40">
        <v>50.748153058377063</v>
      </c>
      <c r="AI43" s="50"/>
      <c r="AJ43" s="70"/>
      <c r="AL43" s="5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5">
      <c r="A44" s="50">
        <v>37681</v>
      </c>
      <c r="B44" s="40">
        <v>35</v>
      </c>
      <c r="C44" s="40">
        <v>34.75</v>
      </c>
      <c r="D44" s="40">
        <v>34.5</v>
      </c>
      <c r="E44" s="40">
        <v>39</v>
      </c>
      <c r="F44" s="40">
        <v>36.75</v>
      </c>
      <c r="G44" s="40">
        <v>37</v>
      </c>
      <c r="I44" s="40">
        <v>25</v>
      </c>
      <c r="R44" s="40">
        <v>49.101022416188819</v>
      </c>
      <c r="AI44" s="50"/>
      <c r="AJ44" s="70"/>
      <c r="AL44" s="5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5">
      <c r="A45" s="50">
        <v>37712</v>
      </c>
      <c r="B45" s="40">
        <v>34.5</v>
      </c>
      <c r="C45" s="40">
        <v>35</v>
      </c>
      <c r="D45" s="40">
        <v>31.5</v>
      </c>
      <c r="E45" s="40">
        <v>35.5</v>
      </c>
      <c r="F45" s="40">
        <v>36.25</v>
      </c>
      <c r="G45" s="40">
        <v>36.5</v>
      </c>
      <c r="I45" s="40">
        <v>23.5</v>
      </c>
      <c r="R45" s="40">
        <v>46.745047428509579</v>
      </c>
      <c r="AI45" s="50"/>
      <c r="AJ45" s="70"/>
      <c r="AL45" s="5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5">
      <c r="A46" s="50">
        <v>37742</v>
      </c>
      <c r="B46" s="40">
        <v>34.5</v>
      </c>
      <c r="C46" s="40">
        <v>31.5</v>
      </c>
      <c r="D46" s="40">
        <v>28</v>
      </c>
      <c r="E46" s="40">
        <v>35.75</v>
      </c>
      <c r="F46" s="40">
        <v>36.75</v>
      </c>
      <c r="G46" s="40">
        <v>36.5</v>
      </c>
      <c r="I46" s="40">
        <v>24.5</v>
      </c>
      <c r="R46" s="40">
        <v>46.907857803194581</v>
      </c>
      <c r="AI46" s="50"/>
      <c r="AJ46" s="70"/>
      <c r="AL46" s="5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5">
      <c r="A47" s="50">
        <v>37773</v>
      </c>
      <c r="B47" s="40">
        <v>39</v>
      </c>
      <c r="C47" s="40">
        <v>32.25</v>
      </c>
      <c r="D47" s="40">
        <v>29</v>
      </c>
      <c r="E47" s="40">
        <v>40.75</v>
      </c>
      <c r="F47" s="40">
        <v>41.25</v>
      </c>
      <c r="G47" s="40">
        <v>43.5</v>
      </c>
      <c r="I47" s="40">
        <v>28.5</v>
      </c>
      <c r="R47" s="40">
        <v>47.306450462772062</v>
      </c>
      <c r="AI47" s="50"/>
      <c r="AJ47" s="70"/>
      <c r="AL47" s="5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5">
      <c r="A48" s="50">
        <v>37803</v>
      </c>
      <c r="B48" s="40">
        <v>53.5</v>
      </c>
      <c r="C48" s="40">
        <v>52</v>
      </c>
      <c r="D48" s="40">
        <v>47.5</v>
      </c>
      <c r="E48" s="40">
        <v>51</v>
      </c>
      <c r="F48" s="40">
        <v>55.25</v>
      </c>
      <c r="G48" s="40">
        <v>59.5</v>
      </c>
      <c r="I48" s="40">
        <v>38.75</v>
      </c>
      <c r="R48" s="40">
        <v>47.704197635062222</v>
      </c>
      <c r="AI48" s="50"/>
      <c r="AJ48" s="70"/>
      <c r="AL48" s="5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5">
      <c r="A49" s="50">
        <v>37834</v>
      </c>
      <c r="B49" s="40">
        <v>60</v>
      </c>
      <c r="C49" s="40">
        <v>59</v>
      </c>
      <c r="D49" s="40">
        <v>55.5</v>
      </c>
      <c r="E49" s="40">
        <v>59.5</v>
      </c>
      <c r="F49" s="40">
        <v>61.5</v>
      </c>
      <c r="G49" s="40">
        <v>68</v>
      </c>
      <c r="I49" s="40">
        <v>47.5</v>
      </c>
      <c r="R49" s="40">
        <v>48.211525593183843</v>
      </c>
      <c r="AI49" s="50"/>
      <c r="AJ49" s="70"/>
      <c r="AL49" s="5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5">
      <c r="A50" s="50">
        <v>37865</v>
      </c>
      <c r="B50" s="40">
        <v>47.5</v>
      </c>
      <c r="C50" s="40">
        <v>49.25</v>
      </c>
      <c r="D50" s="40">
        <v>45.75</v>
      </c>
      <c r="E50" s="40">
        <v>54.75</v>
      </c>
      <c r="F50" s="40">
        <v>48.5</v>
      </c>
      <c r="G50" s="40">
        <v>53.5</v>
      </c>
      <c r="I50" s="40">
        <v>37.5</v>
      </c>
      <c r="R50" s="40">
        <v>48.182670178481274</v>
      </c>
      <c r="AI50" s="50"/>
      <c r="AJ50" s="70"/>
      <c r="AL50" s="5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5">
      <c r="A51" s="50">
        <v>37895</v>
      </c>
      <c r="B51" s="40">
        <v>37</v>
      </c>
      <c r="C51" s="40">
        <v>39.5</v>
      </c>
      <c r="D51" s="40">
        <v>39.25</v>
      </c>
      <c r="E51" s="40">
        <v>41.75</v>
      </c>
      <c r="F51" s="40">
        <v>38.25</v>
      </c>
      <c r="G51" s="40">
        <v>39.25</v>
      </c>
      <c r="I51" s="40">
        <v>28</v>
      </c>
      <c r="R51" s="40">
        <v>48.374357140376596</v>
      </c>
      <c r="AI51" s="50"/>
      <c r="AJ51" s="70"/>
      <c r="AL51" s="5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5">
      <c r="A52" s="50">
        <v>37926</v>
      </c>
      <c r="B52" s="40">
        <v>35.75</v>
      </c>
      <c r="C52" s="40">
        <v>35.75</v>
      </c>
      <c r="D52" s="40">
        <v>35.5</v>
      </c>
      <c r="E52" s="40">
        <v>40</v>
      </c>
      <c r="F52" s="40">
        <v>38.5</v>
      </c>
      <c r="G52" s="40">
        <v>37.5</v>
      </c>
      <c r="I52" s="40">
        <v>25.5</v>
      </c>
      <c r="R52" s="40">
        <v>51.697931880910481</v>
      </c>
      <c r="AI52" s="50"/>
      <c r="AJ52" s="70"/>
      <c r="AL52" s="5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5">
      <c r="A53" s="50">
        <v>37956</v>
      </c>
      <c r="B53" s="40">
        <v>35.5</v>
      </c>
      <c r="C53" s="40">
        <v>37.75</v>
      </c>
      <c r="D53" s="40">
        <v>37.5</v>
      </c>
      <c r="E53" s="40">
        <v>40.75</v>
      </c>
      <c r="F53" s="40">
        <v>39.25</v>
      </c>
      <c r="G53" s="40">
        <v>37</v>
      </c>
      <c r="I53" s="40">
        <v>29</v>
      </c>
      <c r="R53" s="40">
        <v>53.864982724518299</v>
      </c>
      <c r="AI53" s="50"/>
      <c r="AJ53" s="70"/>
      <c r="AL53" s="5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5">
      <c r="A54" s="50">
        <v>37987</v>
      </c>
      <c r="B54" s="40">
        <v>36.15</v>
      </c>
      <c r="C54" s="40">
        <v>40.909999999999997</v>
      </c>
      <c r="D54" s="40">
        <v>40.65</v>
      </c>
      <c r="E54" s="40">
        <v>43.48</v>
      </c>
      <c r="F54" s="40">
        <v>40.25</v>
      </c>
      <c r="G54" s="40">
        <v>38.35</v>
      </c>
      <c r="I54" s="40">
        <v>19.25</v>
      </c>
      <c r="R54" s="40">
        <v>50.595404438816765</v>
      </c>
      <c r="AI54" s="50"/>
      <c r="AJ54" s="70"/>
      <c r="AL54" s="5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5">
      <c r="A55" s="50">
        <v>38018</v>
      </c>
      <c r="B55" s="40">
        <v>35.68</v>
      </c>
      <c r="C55" s="40">
        <v>40.700000000000003</v>
      </c>
      <c r="D55" s="40">
        <v>40.22</v>
      </c>
      <c r="E55" s="40">
        <v>41.77</v>
      </c>
      <c r="F55" s="40">
        <v>38.86</v>
      </c>
      <c r="G55" s="40">
        <v>37.880000000000003</v>
      </c>
      <c r="I55" s="40">
        <v>21.5</v>
      </c>
      <c r="R55" s="40">
        <v>49.052701411054166</v>
      </c>
      <c r="AI55" s="50"/>
      <c r="AJ55" s="70"/>
      <c r="AL55" s="5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5">
      <c r="A56" s="50">
        <v>38047</v>
      </c>
      <c r="B56" s="40">
        <v>35.68</v>
      </c>
      <c r="C56" s="40">
        <v>35.979999999999997</v>
      </c>
      <c r="D56" s="40">
        <v>35.49</v>
      </c>
      <c r="E56" s="40">
        <v>40.049999999999997</v>
      </c>
      <c r="F56" s="40">
        <v>37.479999999999997</v>
      </c>
      <c r="G56" s="40">
        <v>37.880000000000003</v>
      </c>
      <c r="I56" s="40">
        <v>18.5</v>
      </c>
      <c r="R56" s="40">
        <v>47.056729660767274</v>
      </c>
      <c r="AI56" s="50"/>
      <c r="AJ56" s="70"/>
      <c r="AL56" s="5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5">
      <c r="A57" s="50">
        <v>38078</v>
      </c>
      <c r="B57" s="40">
        <v>35.22</v>
      </c>
      <c r="C57" s="40">
        <v>36.200000000000003</v>
      </c>
      <c r="D57" s="40">
        <v>32.92</v>
      </c>
      <c r="E57" s="40">
        <v>37.049999999999997</v>
      </c>
      <c r="F57" s="40">
        <v>37.01</v>
      </c>
      <c r="G57" s="40">
        <v>37.42</v>
      </c>
      <c r="I57" s="40">
        <v>26.5</v>
      </c>
      <c r="R57" s="40">
        <v>44.215669982516062</v>
      </c>
      <c r="AI57" s="50"/>
      <c r="AJ57" s="70"/>
      <c r="AL57" s="5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5">
      <c r="A58" s="50">
        <v>38108</v>
      </c>
      <c r="B58" s="40">
        <v>35.22</v>
      </c>
      <c r="C58" s="40">
        <v>33.19</v>
      </c>
      <c r="D58" s="40">
        <v>29.91</v>
      </c>
      <c r="E58" s="40">
        <v>37.26</v>
      </c>
      <c r="F58" s="40">
        <v>37.479999999999997</v>
      </c>
      <c r="G58" s="40">
        <v>37.42</v>
      </c>
      <c r="I58" s="40">
        <v>26.5</v>
      </c>
      <c r="R58" s="40">
        <v>44.432966158926895</v>
      </c>
      <c r="AI58" s="50"/>
      <c r="AJ58" s="70"/>
      <c r="AL58" s="5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5">
      <c r="A59" s="50">
        <v>38139</v>
      </c>
      <c r="B59" s="40">
        <v>39.39</v>
      </c>
      <c r="C59" s="40">
        <v>33.840000000000003</v>
      </c>
      <c r="D59" s="40">
        <v>30.77</v>
      </c>
      <c r="E59" s="40">
        <v>41.55</v>
      </c>
      <c r="F59" s="40">
        <v>41.65</v>
      </c>
      <c r="G59" s="40">
        <v>43.72</v>
      </c>
      <c r="I59" s="40">
        <v>32.5</v>
      </c>
      <c r="R59" s="40">
        <v>44.985792363624192</v>
      </c>
      <c r="AI59" s="50"/>
      <c r="AJ59" s="70"/>
      <c r="AL59" s="5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5">
      <c r="A60" s="50">
        <v>38169</v>
      </c>
      <c r="B60" s="40">
        <v>52.83</v>
      </c>
      <c r="C60" s="40">
        <v>50.8</v>
      </c>
      <c r="D60" s="40">
        <v>46.66</v>
      </c>
      <c r="E60" s="40">
        <v>50.35</v>
      </c>
      <c r="F60" s="40">
        <v>54.62</v>
      </c>
      <c r="G60" s="40">
        <v>58.43</v>
      </c>
      <c r="I60" s="40">
        <v>36.5</v>
      </c>
      <c r="R60" s="40">
        <v>45.64267422311999</v>
      </c>
      <c r="AI60" s="50"/>
      <c r="AJ60" s="70"/>
      <c r="AL60" s="5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5">
      <c r="A61" s="50">
        <v>38200</v>
      </c>
      <c r="B61" s="40">
        <v>58.86</v>
      </c>
      <c r="C61" s="40">
        <v>56.81</v>
      </c>
      <c r="D61" s="40">
        <v>53.53</v>
      </c>
      <c r="E61" s="40">
        <v>57.64</v>
      </c>
      <c r="F61" s="40">
        <v>60.41</v>
      </c>
      <c r="G61" s="40">
        <v>66.16</v>
      </c>
      <c r="I61" s="40">
        <v>45.5</v>
      </c>
      <c r="R61" s="40">
        <v>46.199386386709811</v>
      </c>
      <c r="AI61" s="50"/>
      <c r="AJ61" s="70"/>
      <c r="AL61" s="5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5">
      <c r="A62" s="50">
        <v>38231</v>
      </c>
      <c r="B62" s="40">
        <v>47.27</v>
      </c>
      <c r="C62" s="40">
        <v>48.44</v>
      </c>
      <c r="D62" s="40">
        <v>45.16</v>
      </c>
      <c r="E62" s="40">
        <v>53.56</v>
      </c>
      <c r="F62" s="40">
        <v>48.36</v>
      </c>
      <c r="G62" s="40">
        <v>52.87</v>
      </c>
      <c r="I62" s="40">
        <v>29.25</v>
      </c>
      <c r="R62" s="40">
        <v>46.112774985909297</v>
      </c>
      <c r="AI62" s="50"/>
      <c r="AJ62" s="70"/>
      <c r="AL62" s="5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5">
      <c r="A63" s="50">
        <v>38261</v>
      </c>
      <c r="B63" s="40">
        <v>37.54</v>
      </c>
      <c r="C63" s="40">
        <v>40.07</v>
      </c>
      <c r="D63" s="40">
        <v>39.58</v>
      </c>
      <c r="E63" s="40">
        <v>42.41</v>
      </c>
      <c r="F63" s="40">
        <v>38.869999999999997</v>
      </c>
      <c r="G63" s="40">
        <v>39.950000000000003</v>
      </c>
      <c r="I63" s="40">
        <v>30.5</v>
      </c>
      <c r="R63" s="40">
        <v>46.116061849760229</v>
      </c>
      <c r="AI63" s="50"/>
      <c r="AJ63" s="70"/>
      <c r="AL63" s="5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5">
      <c r="A64" s="50">
        <v>38292</v>
      </c>
      <c r="B64" s="40">
        <v>36.4</v>
      </c>
      <c r="C64" s="40">
        <v>36.85</v>
      </c>
      <c r="D64" s="40">
        <v>36.36</v>
      </c>
      <c r="E64" s="40">
        <v>40.909999999999997</v>
      </c>
      <c r="F64" s="40">
        <v>39.1</v>
      </c>
      <c r="G64" s="40">
        <v>38.380000000000003</v>
      </c>
      <c r="I64" s="40">
        <v>26</v>
      </c>
      <c r="R64" s="40">
        <v>48.920978752540407</v>
      </c>
      <c r="AI64" s="50"/>
      <c r="AJ64" s="70"/>
      <c r="AL64" s="5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5">
      <c r="A65" s="50">
        <v>38322</v>
      </c>
      <c r="B65" s="40">
        <v>36.15</v>
      </c>
      <c r="C65" s="40">
        <v>38.57</v>
      </c>
      <c r="D65" s="40">
        <v>38.08</v>
      </c>
      <c r="E65" s="40">
        <v>41.55</v>
      </c>
      <c r="F65" s="40">
        <v>39.79</v>
      </c>
      <c r="G65" s="40">
        <v>37.92</v>
      </c>
      <c r="I65" s="40">
        <v>28.75</v>
      </c>
      <c r="R65" s="40">
        <v>51.07135202076779</v>
      </c>
      <c r="AI65" s="50"/>
      <c r="AJ65" s="70"/>
      <c r="AL65" s="5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5">
      <c r="A66" s="50">
        <v>38353</v>
      </c>
      <c r="B66" s="40">
        <v>36.409999999999997</v>
      </c>
      <c r="C66" s="40">
        <v>41.4</v>
      </c>
      <c r="D66" s="40">
        <v>40.82</v>
      </c>
      <c r="E66" s="40">
        <v>43.9</v>
      </c>
      <c r="F66" s="40">
        <v>40.54</v>
      </c>
      <c r="G66" s="40">
        <v>38.729999999999997</v>
      </c>
      <c r="I66" s="40">
        <v>19.25</v>
      </c>
      <c r="R66" s="40">
        <v>50.639376464305677</v>
      </c>
      <c r="AI66" s="50"/>
      <c r="AJ66" s="70"/>
      <c r="AL66" s="5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5">
      <c r="A67" s="50">
        <v>38384</v>
      </c>
      <c r="B67" s="40">
        <v>35.950000000000003</v>
      </c>
      <c r="C67" s="40">
        <v>41.23</v>
      </c>
      <c r="D67" s="40">
        <v>40.450000000000003</v>
      </c>
      <c r="E67" s="40">
        <v>42.43</v>
      </c>
      <c r="F67" s="40">
        <v>39.14</v>
      </c>
      <c r="G67" s="40">
        <v>38.270000000000003</v>
      </c>
      <c r="I67" s="40">
        <v>21.5</v>
      </c>
      <c r="R67" s="40">
        <v>49.133401079849051</v>
      </c>
      <c r="AI67" s="50"/>
      <c r="AJ67" s="70"/>
      <c r="AL67" s="5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5">
      <c r="A68" s="50">
        <v>38412</v>
      </c>
      <c r="B68" s="40">
        <v>35.950000000000003</v>
      </c>
      <c r="C68" s="40">
        <v>37.17</v>
      </c>
      <c r="D68" s="40">
        <v>36.4</v>
      </c>
      <c r="E68" s="40">
        <v>40.96</v>
      </c>
      <c r="F68" s="40">
        <v>37.74</v>
      </c>
      <c r="G68" s="40">
        <v>38.270000000000003</v>
      </c>
      <c r="I68" s="40">
        <v>18.5</v>
      </c>
      <c r="R68" s="40">
        <v>47.187435289763116</v>
      </c>
      <c r="AI68" s="50"/>
      <c r="AJ68" s="70"/>
      <c r="AL68" s="5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5">
      <c r="A69" s="50">
        <v>38443</v>
      </c>
      <c r="B69" s="40">
        <v>35.479999999999997</v>
      </c>
      <c r="C69" s="40">
        <v>37.36</v>
      </c>
      <c r="D69" s="40">
        <v>34.19</v>
      </c>
      <c r="E69" s="40">
        <v>38.39</v>
      </c>
      <c r="F69" s="40">
        <v>37.270000000000003</v>
      </c>
      <c r="G69" s="40">
        <v>37.799999999999997</v>
      </c>
      <c r="I69" s="40">
        <v>25.5</v>
      </c>
      <c r="R69" s="40">
        <v>44.348646455325429</v>
      </c>
      <c r="AI69" s="50"/>
      <c r="AJ69" s="70"/>
      <c r="AL69" s="5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5">
      <c r="A70" s="50">
        <v>38473</v>
      </c>
      <c r="B70" s="40">
        <v>35.479999999999997</v>
      </c>
      <c r="C70" s="40">
        <v>34.78</v>
      </c>
      <c r="D70" s="40">
        <v>31.61</v>
      </c>
      <c r="E70" s="40">
        <v>38.57</v>
      </c>
      <c r="F70" s="40">
        <v>37.74</v>
      </c>
      <c r="G70" s="40">
        <v>37.799999999999997</v>
      </c>
      <c r="I70" s="40">
        <v>25.5</v>
      </c>
      <c r="R70" s="40">
        <v>44.558129069301934</v>
      </c>
      <c r="AI70" s="50"/>
      <c r="AJ70" s="70"/>
      <c r="AL70" s="5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5">
      <c r="A71" s="50">
        <v>38504</v>
      </c>
      <c r="B71" s="40">
        <v>39.68</v>
      </c>
      <c r="C71" s="40">
        <v>35.340000000000003</v>
      </c>
      <c r="D71" s="40">
        <v>32.35</v>
      </c>
      <c r="E71" s="40">
        <v>42.25</v>
      </c>
      <c r="F71" s="40">
        <v>41.94</v>
      </c>
      <c r="G71" s="40">
        <v>43.81</v>
      </c>
      <c r="I71" s="40">
        <v>30.5</v>
      </c>
      <c r="R71" s="40">
        <v>45.094237225616801</v>
      </c>
      <c r="AI71" s="50"/>
      <c r="AJ71" s="70"/>
      <c r="AL71" s="5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5">
      <c r="A72" s="50">
        <v>38534</v>
      </c>
      <c r="B72" s="40">
        <v>53.22</v>
      </c>
      <c r="C72" s="40">
        <v>49.94</v>
      </c>
      <c r="D72" s="40">
        <v>46</v>
      </c>
      <c r="E72" s="40">
        <v>49.78</v>
      </c>
      <c r="F72" s="40">
        <v>55</v>
      </c>
      <c r="G72" s="40">
        <v>58.42</v>
      </c>
      <c r="I72" s="40">
        <v>27.5</v>
      </c>
      <c r="R72" s="40">
        <v>45.731894860137793</v>
      </c>
      <c r="AI72" s="50"/>
      <c r="AJ72" s="70"/>
      <c r="AL72" s="5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5">
      <c r="A73" s="50">
        <v>38565</v>
      </c>
      <c r="B73" s="40">
        <v>59.29</v>
      </c>
      <c r="C73" s="40">
        <v>55.11</v>
      </c>
      <c r="D73" s="40">
        <v>51.9</v>
      </c>
      <c r="E73" s="40">
        <v>56.03</v>
      </c>
      <c r="F73" s="40">
        <v>60.83</v>
      </c>
      <c r="G73" s="40">
        <v>65.930000000000007</v>
      </c>
      <c r="I73" s="40">
        <v>36.5</v>
      </c>
      <c r="R73" s="40">
        <v>46.271896003107045</v>
      </c>
      <c r="AI73" s="50"/>
      <c r="AJ73" s="70"/>
      <c r="AL73" s="5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5">
      <c r="A74" s="50">
        <v>38596</v>
      </c>
      <c r="B74" s="40">
        <v>47.62</v>
      </c>
      <c r="C74" s="40">
        <v>47.92</v>
      </c>
      <c r="D74" s="40">
        <v>44.71</v>
      </c>
      <c r="E74" s="40">
        <v>52.54</v>
      </c>
      <c r="F74" s="40">
        <v>48.7</v>
      </c>
      <c r="G74" s="40">
        <v>52.82</v>
      </c>
      <c r="I74" s="40">
        <v>23.25</v>
      </c>
      <c r="R74" s="40">
        <v>46.18597350388287</v>
      </c>
      <c r="AI74" s="50"/>
      <c r="AJ74" s="70"/>
      <c r="AL74" s="5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5">
      <c r="A75" s="50">
        <v>38626</v>
      </c>
      <c r="B75" s="40">
        <v>37.82</v>
      </c>
      <c r="C75" s="40">
        <v>40.72</v>
      </c>
      <c r="D75" s="40">
        <v>39.92</v>
      </c>
      <c r="E75" s="40">
        <v>42.98</v>
      </c>
      <c r="F75" s="40">
        <v>39.14</v>
      </c>
      <c r="G75" s="40">
        <v>40.32</v>
      </c>
      <c r="I75" s="40">
        <v>27.5</v>
      </c>
      <c r="R75" s="40">
        <v>46.186740308846495</v>
      </c>
      <c r="AI75" s="50"/>
      <c r="AJ75" s="70"/>
      <c r="AL75" s="5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5">
      <c r="A76" s="50">
        <v>38657</v>
      </c>
      <c r="B76" s="40">
        <v>36.67</v>
      </c>
      <c r="C76" s="40">
        <v>37.96</v>
      </c>
      <c r="D76" s="40">
        <v>37.159999999999997</v>
      </c>
      <c r="E76" s="40">
        <v>41.7</v>
      </c>
      <c r="F76" s="40">
        <v>39.369999999999997</v>
      </c>
      <c r="G76" s="40">
        <v>38.81</v>
      </c>
      <c r="I76" s="40">
        <v>23.5</v>
      </c>
      <c r="R76" s="40">
        <v>48.921746255317125</v>
      </c>
      <c r="AI76" s="50"/>
      <c r="AJ76" s="70"/>
      <c r="AL76" s="5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5">
      <c r="A77" s="50">
        <v>38687</v>
      </c>
      <c r="B77" s="40">
        <v>36.42</v>
      </c>
      <c r="C77" s="40">
        <v>39.44</v>
      </c>
      <c r="D77" s="40">
        <v>38.630000000000003</v>
      </c>
      <c r="E77" s="40">
        <v>42.25</v>
      </c>
      <c r="F77" s="40">
        <v>40.07</v>
      </c>
      <c r="G77" s="40">
        <v>38.380000000000003</v>
      </c>
      <c r="I77" s="40">
        <v>26.25</v>
      </c>
      <c r="R77" s="40">
        <v>51.031267456981411</v>
      </c>
      <c r="AI77" s="50"/>
      <c r="AJ77" s="70"/>
      <c r="AL77" s="5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5">
      <c r="A78" s="50">
        <v>38718</v>
      </c>
      <c r="B78" s="40">
        <v>36.68</v>
      </c>
      <c r="C78" s="40">
        <v>42.16</v>
      </c>
      <c r="D78" s="40">
        <v>41.15</v>
      </c>
      <c r="E78" s="40">
        <v>44.24</v>
      </c>
      <c r="F78" s="40">
        <v>40.82</v>
      </c>
      <c r="G78" s="40">
        <v>39.1</v>
      </c>
      <c r="I78" s="40">
        <v>19.5</v>
      </c>
      <c r="R78" s="40">
        <v>46.112430191642993</v>
      </c>
      <c r="AI78" s="50"/>
      <c r="AJ78" s="70"/>
      <c r="AL78" s="5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5">
      <c r="A79" s="50">
        <v>38749</v>
      </c>
      <c r="B79" s="40">
        <v>36.21</v>
      </c>
      <c r="C79" s="40">
        <v>42</v>
      </c>
      <c r="D79" s="40">
        <v>40.82</v>
      </c>
      <c r="E79" s="40">
        <v>42.91</v>
      </c>
      <c r="F79" s="40">
        <v>39.409999999999997</v>
      </c>
      <c r="G79" s="40">
        <v>38.630000000000003</v>
      </c>
      <c r="I79" s="40">
        <v>21.75</v>
      </c>
      <c r="R79" s="40">
        <v>44.802826470549974</v>
      </c>
      <c r="AI79" s="50"/>
      <c r="AJ79" s="70"/>
      <c r="AL79" s="5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5">
      <c r="A80" s="50">
        <v>38777</v>
      </c>
      <c r="B80" s="40">
        <v>36.21</v>
      </c>
      <c r="C80" s="40">
        <v>38.28</v>
      </c>
      <c r="D80" s="40">
        <v>37.130000000000003</v>
      </c>
      <c r="E80" s="40">
        <v>41.57</v>
      </c>
      <c r="F80" s="40">
        <v>38</v>
      </c>
      <c r="G80" s="40">
        <v>38.630000000000003</v>
      </c>
      <c r="I80" s="40">
        <v>18.75</v>
      </c>
      <c r="R80" s="40">
        <v>43.099571634934883</v>
      </c>
      <c r="AI80" s="50"/>
      <c r="AJ80" s="70"/>
      <c r="AL80" s="5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5">
      <c r="A81" s="50">
        <v>38808</v>
      </c>
      <c r="B81" s="40">
        <v>35.74</v>
      </c>
      <c r="C81" s="40">
        <v>38.46</v>
      </c>
      <c r="D81" s="40">
        <v>35.119999999999997</v>
      </c>
      <c r="E81" s="40">
        <v>39.24</v>
      </c>
      <c r="F81" s="40">
        <v>37.53</v>
      </c>
      <c r="G81" s="40">
        <v>38.159999999999997</v>
      </c>
      <c r="I81" s="40">
        <v>25.75</v>
      </c>
      <c r="R81" s="40">
        <v>40.537702925574301</v>
      </c>
      <c r="AI81" s="50"/>
      <c r="AJ81" s="70"/>
      <c r="AL81" s="5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5">
      <c r="A82" s="50">
        <v>38838</v>
      </c>
      <c r="B82" s="40">
        <v>35.74</v>
      </c>
      <c r="C82" s="40">
        <v>36.1</v>
      </c>
      <c r="D82" s="40">
        <v>32.770000000000003</v>
      </c>
      <c r="E82" s="40">
        <v>39.409999999999997</v>
      </c>
      <c r="F82" s="40">
        <v>38</v>
      </c>
      <c r="G82" s="40">
        <v>38.159999999999997</v>
      </c>
      <c r="I82" s="40">
        <v>25.75</v>
      </c>
      <c r="R82" s="40">
        <v>40.742699864477466</v>
      </c>
      <c r="AI82" s="50"/>
      <c r="AJ82" s="70"/>
      <c r="AL82" s="5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5">
      <c r="A83" s="50">
        <v>38869</v>
      </c>
      <c r="B83" s="40">
        <v>39.97</v>
      </c>
      <c r="C83" s="40">
        <v>36.61</v>
      </c>
      <c r="D83" s="40">
        <v>33.44</v>
      </c>
      <c r="E83" s="40">
        <v>42.74</v>
      </c>
      <c r="F83" s="40">
        <v>42.23</v>
      </c>
      <c r="G83" s="40">
        <v>43.93</v>
      </c>
      <c r="I83" s="40">
        <v>30.75</v>
      </c>
      <c r="R83" s="40">
        <v>41.23974442138578</v>
      </c>
      <c r="AI83" s="50"/>
      <c r="AJ83" s="70"/>
      <c r="AL83" s="5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5">
      <c r="A84" s="50">
        <v>38899</v>
      </c>
      <c r="B84" s="40">
        <v>53.61</v>
      </c>
      <c r="C84" s="40">
        <v>49.98</v>
      </c>
      <c r="D84" s="40">
        <v>45.87</v>
      </c>
      <c r="E84" s="40">
        <v>49.57</v>
      </c>
      <c r="F84" s="40">
        <v>55.38</v>
      </c>
      <c r="G84" s="40">
        <v>58.47</v>
      </c>
      <c r="I84" s="40">
        <v>27.75</v>
      </c>
      <c r="R84" s="40">
        <v>41.82567835073619</v>
      </c>
      <c r="AI84" s="50"/>
      <c r="AJ84" s="70"/>
      <c r="AL84" s="5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5">
      <c r="A85" s="50">
        <v>38930</v>
      </c>
      <c r="B85" s="40">
        <v>59.73</v>
      </c>
      <c r="C85" s="40">
        <v>54.73</v>
      </c>
      <c r="D85" s="40">
        <v>51.24</v>
      </c>
      <c r="E85" s="40">
        <v>55.23</v>
      </c>
      <c r="F85" s="40">
        <v>61.26</v>
      </c>
      <c r="G85" s="40">
        <v>65.81</v>
      </c>
      <c r="I85" s="40">
        <v>36.75</v>
      </c>
      <c r="R85" s="40">
        <v>42.324518153230585</v>
      </c>
      <c r="AI85" s="50"/>
      <c r="AJ85" s="70"/>
      <c r="AL85" s="5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5">
      <c r="A86" s="50">
        <v>38961</v>
      </c>
      <c r="B86" s="40">
        <v>47.97</v>
      </c>
      <c r="C86" s="40">
        <v>48.14</v>
      </c>
      <c r="D86" s="40">
        <v>44.7</v>
      </c>
      <c r="E86" s="40">
        <v>52.07</v>
      </c>
      <c r="F86" s="40">
        <v>49.04</v>
      </c>
      <c r="G86" s="40">
        <v>52.83</v>
      </c>
      <c r="I86" s="40">
        <v>23.5</v>
      </c>
      <c r="R86" s="40">
        <v>42.267046526795674</v>
      </c>
      <c r="AI86" s="50"/>
      <c r="AJ86" s="70"/>
      <c r="AL86" s="5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5">
      <c r="A87" s="50">
        <v>38991</v>
      </c>
      <c r="B87" s="40">
        <v>38.090000000000003</v>
      </c>
      <c r="C87" s="40">
        <v>41.54</v>
      </c>
      <c r="D87" s="40">
        <v>40.33</v>
      </c>
      <c r="E87" s="40">
        <v>43.41</v>
      </c>
      <c r="F87" s="40">
        <v>39.409999999999997</v>
      </c>
      <c r="G87" s="40">
        <v>40.659999999999997</v>
      </c>
      <c r="I87" s="40">
        <v>27.75</v>
      </c>
      <c r="R87" s="40">
        <v>42.285408675310237</v>
      </c>
      <c r="AI87" s="50"/>
      <c r="AJ87" s="70"/>
      <c r="AL87" s="5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5">
      <c r="A88" s="50">
        <v>39022</v>
      </c>
      <c r="B88" s="40">
        <v>36.93</v>
      </c>
      <c r="C88" s="40">
        <v>39.01</v>
      </c>
      <c r="D88" s="40">
        <v>37.82</v>
      </c>
      <c r="E88" s="40">
        <v>42.25</v>
      </c>
      <c r="F88" s="40">
        <v>39.65</v>
      </c>
      <c r="G88" s="40">
        <v>39.19</v>
      </c>
      <c r="I88" s="40">
        <v>23.75</v>
      </c>
      <c r="R88" s="40">
        <v>44.792725509421111</v>
      </c>
      <c r="AI88" s="50"/>
      <c r="AJ88" s="70"/>
      <c r="AL88" s="5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5">
      <c r="A89" s="50">
        <v>39052</v>
      </c>
      <c r="B89" s="40">
        <v>36.68</v>
      </c>
      <c r="C89" s="40">
        <v>40.369999999999997</v>
      </c>
      <c r="D89" s="40">
        <v>39.159999999999997</v>
      </c>
      <c r="E89" s="40">
        <v>42.75</v>
      </c>
      <c r="F89" s="40">
        <v>40.35</v>
      </c>
      <c r="G89" s="40">
        <v>38.79</v>
      </c>
      <c r="I89" s="40">
        <v>26.5</v>
      </c>
      <c r="R89" s="40">
        <v>46.670822921355374</v>
      </c>
      <c r="AI89" s="50"/>
      <c r="AJ89" s="70"/>
      <c r="AL89" s="5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5">
      <c r="A90" s="50">
        <v>39083</v>
      </c>
      <c r="B90" s="40">
        <v>36.950000000000003</v>
      </c>
      <c r="C90" s="40">
        <v>42.91</v>
      </c>
      <c r="D90" s="40">
        <v>41.49</v>
      </c>
      <c r="E90" s="40">
        <v>44.57</v>
      </c>
      <c r="F90" s="40">
        <v>41.1</v>
      </c>
      <c r="G90" s="40">
        <v>39.4</v>
      </c>
      <c r="I90" s="40">
        <v>28.85</v>
      </c>
      <c r="R90" s="40">
        <v>47.52882916196301</v>
      </c>
      <c r="AI90" s="50"/>
      <c r="AJ90" s="70"/>
      <c r="AL90" s="5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5">
      <c r="A91" s="50">
        <v>39114</v>
      </c>
      <c r="B91" s="40">
        <v>36.479999999999997</v>
      </c>
      <c r="C91" s="40">
        <v>42.77</v>
      </c>
      <c r="D91" s="40">
        <v>41.19</v>
      </c>
      <c r="E91" s="40">
        <v>43.37</v>
      </c>
      <c r="F91" s="40">
        <v>39.68</v>
      </c>
      <c r="G91" s="40">
        <v>38.93</v>
      </c>
      <c r="I91" s="40">
        <v>31.1</v>
      </c>
      <c r="R91" s="40">
        <v>46.200394497964865</v>
      </c>
      <c r="AI91" s="50"/>
      <c r="AJ91" s="70"/>
      <c r="AL91" s="5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5">
      <c r="A92" s="50">
        <v>39142</v>
      </c>
      <c r="B92" s="40">
        <v>36.479999999999997</v>
      </c>
      <c r="C92" s="40">
        <v>39.369999999999997</v>
      </c>
      <c r="D92" s="40">
        <v>37.83</v>
      </c>
      <c r="E92" s="40">
        <v>42.16</v>
      </c>
      <c r="F92" s="40">
        <v>38.26</v>
      </c>
      <c r="G92" s="40">
        <v>38.93</v>
      </c>
      <c r="I92" s="40">
        <v>28.1</v>
      </c>
      <c r="R92" s="40">
        <v>44.478582770744119</v>
      </c>
      <c r="AI92" s="50"/>
      <c r="AJ92" s="70"/>
      <c r="AL92" s="5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5">
      <c r="A93" s="50">
        <v>39173</v>
      </c>
      <c r="B93" s="40">
        <v>36</v>
      </c>
      <c r="C93" s="40">
        <v>39.53</v>
      </c>
      <c r="D93" s="40">
        <v>36</v>
      </c>
      <c r="E93" s="40">
        <v>40.049999999999997</v>
      </c>
      <c r="F93" s="40">
        <v>37.79</v>
      </c>
      <c r="G93" s="40">
        <v>38.46</v>
      </c>
      <c r="I93" s="40">
        <v>35.1</v>
      </c>
      <c r="R93" s="40">
        <v>41.831382099759232</v>
      </c>
      <c r="AI93" s="50"/>
      <c r="AJ93" s="70"/>
      <c r="AL93" s="5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5">
      <c r="A94" s="50">
        <v>39203</v>
      </c>
      <c r="B94" s="40">
        <v>36</v>
      </c>
      <c r="C94" s="40">
        <v>37.36</v>
      </c>
      <c r="D94" s="40">
        <v>33.86</v>
      </c>
      <c r="E94" s="40">
        <v>40.200000000000003</v>
      </c>
      <c r="F94" s="40">
        <v>38.26</v>
      </c>
      <c r="G94" s="40">
        <v>38.450000000000003</v>
      </c>
      <c r="I94" s="40">
        <v>35.1</v>
      </c>
      <c r="R94" s="40">
        <v>42.023385694578408</v>
      </c>
      <c r="AI94" s="50"/>
      <c r="AJ94" s="70"/>
      <c r="AL94" s="5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5">
      <c r="A95" s="50">
        <v>39234</v>
      </c>
      <c r="B95" s="40">
        <v>40.270000000000003</v>
      </c>
      <c r="C95" s="40">
        <v>37.840000000000003</v>
      </c>
      <c r="D95" s="40">
        <v>34.479999999999997</v>
      </c>
      <c r="E95" s="40">
        <v>43.22</v>
      </c>
      <c r="F95" s="40">
        <v>42.52</v>
      </c>
      <c r="G95" s="40">
        <v>44.11</v>
      </c>
      <c r="I95" s="40">
        <v>41.1</v>
      </c>
      <c r="R95" s="40">
        <v>42.506965850370101</v>
      </c>
      <c r="AI95" s="50"/>
      <c r="AJ95" s="70"/>
      <c r="AL95" s="5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5">
      <c r="A96" s="50">
        <v>39264</v>
      </c>
      <c r="B96" s="40">
        <v>54.01</v>
      </c>
      <c r="C96" s="40">
        <v>50.09</v>
      </c>
      <c r="D96" s="40">
        <v>45.79</v>
      </c>
      <c r="E96" s="40">
        <v>49.4</v>
      </c>
      <c r="F96" s="40">
        <v>55.77</v>
      </c>
      <c r="G96" s="40">
        <v>58.65</v>
      </c>
      <c r="I96" s="40">
        <v>48.1</v>
      </c>
      <c r="R96" s="40">
        <v>43.079192933410681</v>
      </c>
      <c r="AI96" s="50"/>
      <c r="AJ96" s="70"/>
      <c r="AL96" s="5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5">
      <c r="A97" s="50">
        <v>39295</v>
      </c>
      <c r="B97" s="40">
        <v>60.16</v>
      </c>
      <c r="C97" s="40">
        <v>54.43</v>
      </c>
      <c r="D97" s="40">
        <v>50.68</v>
      </c>
      <c r="E97" s="40">
        <v>54.53</v>
      </c>
      <c r="F97" s="40">
        <v>61.68</v>
      </c>
      <c r="G97" s="40">
        <v>65.900000000000006</v>
      </c>
      <c r="I97" s="40">
        <v>57.1</v>
      </c>
      <c r="R97" s="40">
        <v>43.562694140667816</v>
      </c>
      <c r="AI97" s="50"/>
      <c r="AJ97" s="70"/>
      <c r="AL97" s="5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5">
      <c r="A98" s="50">
        <v>39326</v>
      </c>
      <c r="B98" s="40">
        <v>48.32</v>
      </c>
      <c r="C98" s="40">
        <v>48.4</v>
      </c>
      <c r="D98" s="40">
        <v>44.72</v>
      </c>
      <c r="E98" s="40">
        <v>51.67</v>
      </c>
      <c r="F98" s="40">
        <v>49.38</v>
      </c>
      <c r="G98" s="40">
        <v>52.96</v>
      </c>
      <c r="I98" s="40">
        <v>39.85</v>
      </c>
      <c r="R98" s="40">
        <v>43.488281604436104</v>
      </c>
      <c r="AI98" s="50"/>
      <c r="AJ98" s="70"/>
      <c r="AL98" s="5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5">
      <c r="A99" s="50">
        <v>39356</v>
      </c>
      <c r="B99" s="40">
        <v>38.369999999999997</v>
      </c>
      <c r="C99" s="40">
        <v>42.36</v>
      </c>
      <c r="D99" s="40">
        <v>40.76</v>
      </c>
      <c r="E99" s="40">
        <v>43.82</v>
      </c>
      <c r="F99" s="40">
        <v>39.68</v>
      </c>
      <c r="G99" s="40">
        <v>40.950000000000003</v>
      </c>
      <c r="I99" s="40">
        <v>40.1</v>
      </c>
      <c r="R99" s="40">
        <v>43.489805457237033</v>
      </c>
      <c r="AI99" s="50"/>
      <c r="AJ99" s="70"/>
      <c r="AL99" s="5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5">
      <c r="A100" s="50">
        <v>39387</v>
      </c>
      <c r="B100" s="40">
        <v>37.200000000000003</v>
      </c>
      <c r="C100" s="40">
        <v>40.04</v>
      </c>
      <c r="D100" s="40">
        <v>38.47</v>
      </c>
      <c r="E100" s="40">
        <v>42.77</v>
      </c>
      <c r="F100" s="40">
        <v>39.92</v>
      </c>
      <c r="G100" s="40">
        <v>39.51</v>
      </c>
      <c r="I100" s="40">
        <v>36.1</v>
      </c>
      <c r="R100" s="40">
        <v>45.989194079099271</v>
      </c>
      <c r="AI100" s="50"/>
      <c r="AJ100" s="70"/>
      <c r="AL100" s="5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5">
      <c r="A101" s="50">
        <v>39417</v>
      </c>
      <c r="B101" s="40">
        <v>36.950000000000003</v>
      </c>
      <c r="C101" s="40">
        <v>41.29</v>
      </c>
      <c r="D101" s="40">
        <v>39.69</v>
      </c>
      <c r="E101" s="40">
        <v>43.22</v>
      </c>
      <c r="F101" s="40">
        <v>40.630000000000003</v>
      </c>
      <c r="G101" s="40">
        <v>39.119999999999997</v>
      </c>
      <c r="I101" s="40">
        <v>38.85</v>
      </c>
      <c r="R101" s="40">
        <v>47.86728748214739</v>
      </c>
      <c r="AI101" s="50"/>
      <c r="AJ101" s="70"/>
      <c r="AL101" s="5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5">
      <c r="A102" s="50">
        <v>39448</v>
      </c>
      <c r="B102" s="40">
        <v>37.22</v>
      </c>
      <c r="C102" s="40">
        <v>43.67</v>
      </c>
      <c r="D102" s="40">
        <v>41.91</v>
      </c>
      <c r="E102" s="40">
        <v>44.89</v>
      </c>
      <c r="F102" s="40">
        <v>41.38</v>
      </c>
      <c r="G102" s="40">
        <v>39.68</v>
      </c>
      <c r="I102" s="40">
        <v>29.2</v>
      </c>
      <c r="R102" s="40">
        <v>48.7563799107118</v>
      </c>
      <c r="AI102" s="50"/>
      <c r="AJ102" s="70"/>
      <c r="AL102" s="5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5">
      <c r="A103" s="50">
        <v>39479</v>
      </c>
      <c r="B103" s="40">
        <v>36.74</v>
      </c>
      <c r="C103" s="40">
        <v>43.53</v>
      </c>
      <c r="D103" s="40">
        <v>41.63</v>
      </c>
      <c r="E103" s="40">
        <v>43.78</v>
      </c>
      <c r="F103" s="40">
        <v>39.950000000000003</v>
      </c>
      <c r="G103" s="40">
        <v>39.200000000000003</v>
      </c>
      <c r="I103" s="40">
        <v>31.45</v>
      </c>
      <c r="R103" s="40">
        <v>47.42628618781788</v>
      </c>
      <c r="AI103" s="50"/>
      <c r="AJ103" s="70"/>
      <c r="AL103" s="5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5">
      <c r="A104" s="50">
        <v>39508</v>
      </c>
      <c r="B104" s="40">
        <v>36.74</v>
      </c>
      <c r="C104" s="40">
        <v>40.35</v>
      </c>
      <c r="D104" s="40">
        <v>38.5</v>
      </c>
      <c r="E104" s="40">
        <v>42.66</v>
      </c>
      <c r="F104" s="40">
        <v>38.53</v>
      </c>
      <c r="G104" s="40">
        <v>39.200000000000003</v>
      </c>
      <c r="I104" s="40">
        <v>28.45</v>
      </c>
      <c r="R104" s="40">
        <v>45.702835444249985</v>
      </c>
      <c r="AI104" s="50"/>
      <c r="AJ104" s="70"/>
      <c r="AL104" s="5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5">
      <c r="A105" s="50">
        <v>39539</v>
      </c>
      <c r="B105" s="40">
        <v>36.26</v>
      </c>
      <c r="C105" s="40">
        <v>40.5</v>
      </c>
      <c r="D105" s="40">
        <v>36.799999999999997</v>
      </c>
      <c r="E105" s="40">
        <v>40.71</v>
      </c>
      <c r="F105" s="40">
        <v>38.049999999999997</v>
      </c>
      <c r="G105" s="40">
        <v>38.729999999999997</v>
      </c>
      <c r="I105" s="40">
        <v>35.450000000000003</v>
      </c>
      <c r="R105" s="40">
        <v>43.05354578593019</v>
      </c>
      <c r="AI105" s="50"/>
      <c r="AJ105" s="70"/>
      <c r="AL105" s="5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5">
      <c r="A106" s="50">
        <v>39569</v>
      </c>
      <c r="B106" s="40">
        <v>36.26</v>
      </c>
      <c r="C106" s="40">
        <v>38.479999999999997</v>
      </c>
      <c r="D106" s="40">
        <v>34.81</v>
      </c>
      <c r="E106" s="40">
        <v>40.85</v>
      </c>
      <c r="F106" s="40">
        <v>38.53</v>
      </c>
      <c r="G106" s="40">
        <v>38.729999999999997</v>
      </c>
      <c r="I106" s="40">
        <v>35.450000000000003</v>
      </c>
      <c r="R106" s="40">
        <v>43.244727246002647</v>
      </c>
      <c r="AI106" s="50"/>
      <c r="AJ106" s="70"/>
      <c r="AL106" s="5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5">
      <c r="A107" s="50">
        <v>39600</v>
      </c>
      <c r="B107" s="40">
        <v>40.56</v>
      </c>
      <c r="C107" s="40">
        <v>38.92</v>
      </c>
      <c r="D107" s="40">
        <v>35.39</v>
      </c>
      <c r="E107" s="40">
        <v>43.64</v>
      </c>
      <c r="F107" s="40">
        <v>42.81</v>
      </c>
      <c r="G107" s="40">
        <v>44.3</v>
      </c>
      <c r="I107" s="40">
        <v>41.45</v>
      </c>
      <c r="R107" s="40">
        <v>43.727552915297466</v>
      </c>
      <c r="AI107" s="50"/>
      <c r="AJ107" s="70"/>
      <c r="AL107" s="5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5">
      <c r="A108" s="50">
        <v>39630</v>
      </c>
      <c r="B108" s="40">
        <v>54.4</v>
      </c>
      <c r="C108" s="40">
        <v>50.38</v>
      </c>
      <c r="D108" s="40">
        <v>45.92</v>
      </c>
      <c r="E108" s="40">
        <v>49.37</v>
      </c>
      <c r="F108" s="40">
        <v>56.15</v>
      </c>
      <c r="G108" s="40">
        <v>58.87</v>
      </c>
      <c r="I108" s="40">
        <v>48.45</v>
      </c>
      <c r="R108" s="40">
        <v>44.299063322477558</v>
      </c>
      <c r="AI108" s="50"/>
      <c r="AJ108" s="70"/>
      <c r="AL108" s="5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5">
      <c r="A109" s="50">
        <v>39661</v>
      </c>
      <c r="B109" s="40">
        <v>60.6</v>
      </c>
      <c r="C109" s="40">
        <v>54.45</v>
      </c>
      <c r="D109" s="40">
        <v>50.47</v>
      </c>
      <c r="E109" s="40">
        <v>54.12</v>
      </c>
      <c r="F109" s="40">
        <v>62.1</v>
      </c>
      <c r="G109" s="40">
        <v>66.08</v>
      </c>
      <c r="I109" s="40">
        <v>57.45</v>
      </c>
      <c r="R109" s="40">
        <v>44.781760186971788</v>
      </c>
      <c r="AI109" s="50"/>
      <c r="AJ109" s="70"/>
      <c r="AL109" s="5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5">
      <c r="A110" s="50">
        <v>39692</v>
      </c>
      <c r="B110" s="40">
        <v>48.67</v>
      </c>
      <c r="C110" s="40">
        <v>48.8</v>
      </c>
      <c r="D110" s="40">
        <v>44.93</v>
      </c>
      <c r="E110" s="40">
        <v>51.47</v>
      </c>
      <c r="F110" s="40">
        <v>49.72</v>
      </c>
      <c r="G110" s="40">
        <v>53.14</v>
      </c>
      <c r="I110" s="40">
        <v>40.200000000000003</v>
      </c>
      <c r="R110" s="40">
        <v>44.706349662676445</v>
      </c>
      <c r="AI110" s="50"/>
      <c r="AJ110" s="70"/>
      <c r="AL110" s="5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5">
      <c r="A111" s="50">
        <v>39722</v>
      </c>
      <c r="B111" s="40">
        <v>38.65</v>
      </c>
      <c r="C111" s="40">
        <v>43.15</v>
      </c>
      <c r="D111" s="40">
        <v>41.23</v>
      </c>
      <c r="E111" s="40">
        <v>44.21</v>
      </c>
      <c r="F111" s="40">
        <v>39.96</v>
      </c>
      <c r="G111" s="40">
        <v>41.23</v>
      </c>
      <c r="I111" s="40">
        <v>40.450000000000003</v>
      </c>
      <c r="R111" s="40">
        <v>44.706929742982283</v>
      </c>
      <c r="AI111" s="50"/>
      <c r="AJ111" s="70"/>
      <c r="AL111" s="5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5">
      <c r="A112" s="50">
        <v>39753</v>
      </c>
      <c r="B112" s="40">
        <v>37.47</v>
      </c>
      <c r="C112" s="40">
        <v>40.98</v>
      </c>
      <c r="D112" s="40">
        <v>39.1</v>
      </c>
      <c r="E112" s="40">
        <v>43.23</v>
      </c>
      <c r="F112" s="40">
        <v>40.19</v>
      </c>
      <c r="G112" s="40">
        <v>39.799999999999997</v>
      </c>
      <c r="I112" s="40">
        <v>36.450000000000003</v>
      </c>
      <c r="R112" s="40">
        <v>46.959150238331333</v>
      </c>
      <c r="AI112" s="50"/>
      <c r="AJ112" s="70"/>
      <c r="AL112" s="5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5">
      <c r="A113" s="50">
        <v>39783</v>
      </c>
      <c r="B113" s="40">
        <v>37.22</v>
      </c>
      <c r="C113" s="40">
        <v>42.15</v>
      </c>
      <c r="D113" s="40">
        <v>40.25</v>
      </c>
      <c r="E113" s="40">
        <v>43.65</v>
      </c>
      <c r="F113" s="40">
        <v>40.909999999999997</v>
      </c>
      <c r="G113" s="40">
        <v>39.42</v>
      </c>
      <c r="I113" s="40">
        <v>39.200000000000003</v>
      </c>
      <c r="R113" s="40">
        <v>48.860967446236089</v>
      </c>
      <c r="AI113" s="50"/>
      <c r="AJ113" s="70"/>
      <c r="AL113" s="5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5">
      <c r="A114" s="50">
        <v>39814</v>
      </c>
      <c r="B114" s="40">
        <v>37.479999999999997</v>
      </c>
      <c r="C114" s="40">
        <v>44.35</v>
      </c>
      <c r="D114" s="40">
        <v>42.34</v>
      </c>
      <c r="E114" s="40">
        <v>45.26</v>
      </c>
      <c r="F114" s="40">
        <v>41.67</v>
      </c>
      <c r="G114" s="40">
        <v>39.950000000000003</v>
      </c>
      <c r="I114" s="40">
        <v>29.7</v>
      </c>
      <c r="R114" s="40">
        <v>49.807340582655925</v>
      </c>
      <c r="AI114" s="50"/>
      <c r="AJ114" s="70"/>
      <c r="AL114" s="5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5">
      <c r="A115" s="50">
        <v>39845</v>
      </c>
      <c r="B115" s="40">
        <v>37</v>
      </c>
      <c r="C115" s="40">
        <v>44.23</v>
      </c>
      <c r="D115" s="40">
        <v>42.08</v>
      </c>
      <c r="E115" s="40">
        <v>44.23</v>
      </c>
      <c r="F115" s="40">
        <v>40.229999999999997</v>
      </c>
      <c r="G115" s="40">
        <v>39.47</v>
      </c>
      <c r="I115" s="40">
        <v>31.95</v>
      </c>
      <c r="R115" s="40">
        <v>48.500128251161264</v>
      </c>
      <c r="AI115" s="50"/>
      <c r="AJ115" s="70"/>
      <c r="AL115" s="5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5">
      <c r="A116" s="50">
        <v>39873</v>
      </c>
      <c r="B116" s="40">
        <v>37</v>
      </c>
      <c r="C116" s="40">
        <v>41.26</v>
      </c>
      <c r="D116" s="40">
        <v>39.17</v>
      </c>
      <c r="E116" s="40">
        <v>43.19</v>
      </c>
      <c r="F116" s="40">
        <v>38.79</v>
      </c>
      <c r="G116" s="40">
        <v>39.47</v>
      </c>
      <c r="I116" s="40">
        <v>28.95</v>
      </c>
      <c r="R116" s="40">
        <v>46.795409402564808</v>
      </c>
      <c r="AI116" s="50"/>
      <c r="AJ116" s="70"/>
      <c r="AL116" s="5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5">
      <c r="A117" s="50">
        <v>39904</v>
      </c>
      <c r="B117" s="40">
        <v>36.520000000000003</v>
      </c>
      <c r="C117" s="40">
        <v>41.41</v>
      </c>
      <c r="D117" s="40">
        <v>37.58</v>
      </c>
      <c r="E117" s="40">
        <v>41.38</v>
      </c>
      <c r="F117" s="40">
        <v>38.31</v>
      </c>
      <c r="G117" s="40">
        <v>38.99</v>
      </c>
      <c r="I117" s="40">
        <v>36</v>
      </c>
      <c r="R117" s="40">
        <v>43.718264098187063</v>
      </c>
      <c r="AI117" s="50"/>
      <c r="AJ117" s="70"/>
      <c r="AL117" s="5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5">
      <c r="A118" s="50">
        <v>39934</v>
      </c>
      <c r="B118" s="40">
        <v>36.520000000000003</v>
      </c>
      <c r="C118" s="40">
        <v>39.520000000000003</v>
      </c>
      <c r="D118" s="40">
        <v>35.729999999999997</v>
      </c>
      <c r="E118" s="40">
        <v>41.51</v>
      </c>
      <c r="F118" s="40">
        <v>38.79</v>
      </c>
      <c r="G118" s="40">
        <v>38.99</v>
      </c>
      <c r="I118" s="40">
        <v>36</v>
      </c>
      <c r="R118" s="40">
        <v>43.933115908243678</v>
      </c>
      <c r="AI118" s="50"/>
      <c r="AJ118" s="70"/>
      <c r="AL118" s="5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5">
      <c r="A119" s="50">
        <v>39965</v>
      </c>
      <c r="B119" s="40">
        <v>40.85</v>
      </c>
      <c r="C119" s="40">
        <v>39.94</v>
      </c>
      <c r="D119" s="40">
        <v>36.270000000000003</v>
      </c>
      <c r="E119" s="40">
        <v>44.11</v>
      </c>
      <c r="F119" s="40">
        <v>43.1</v>
      </c>
      <c r="G119" s="40">
        <v>44.5</v>
      </c>
      <c r="I119" s="40">
        <v>42</v>
      </c>
      <c r="R119" s="40">
        <v>44.44227801074436</v>
      </c>
      <c r="AI119" s="50"/>
      <c r="AJ119" s="70"/>
      <c r="AL119" s="5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5">
      <c r="A120" s="50">
        <v>39995</v>
      </c>
      <c r="B120" s="40">
        <v>54.79</v>
      </c>
      <c r="C120" s="40">
        <v>50.66</v>
      </c>
      <c r="D120" s="40">
        <v>46.07</v>
      </c>
      <c r="E120" s="40">
        <v>49.42</v>
      </c>
      <c r="F120" s="40">
        <v>56.53</v>
      </c>
      <c r="G120" s="40">
        <v>59.09</v>
      </c>
      <c r="I120" s="40">
        <v>49</v>
      </c>
      <c r="R120" s="40">
        <v>45.040784156341118</v>
      </c>
      <c r="AI120" s="50"/>
      <c r="AJ120" s="70"/>
      <c r="AL120" s="5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5">
      <c r="A121" s="50">
        <v>40026</v>
      </c>
      <c r="B121" s="40">
        <v>61.04</v>
      </c>
      <c r="C121" s="40">
        <v>54.47</v>
      </c>
      <c r="D121" s="40">
        <v>50.32</v>
      </c>
      <c r="E121" s="40">
        <v>53.83</v>
      </c>
      <c r="F121" s="40">
        <v>62.52</v>
      </c>
      <c r="G121" s="40">
        <v>66.27</v>
      </c>
      <c r="I121" s="40">
        <v>58</v>
      </c>
      <c r="R121" s="40">
        <v>45.552039773478718</v>
      </c>
      <c r="AI121" s="50"/>
      <c r="AJ121" s="70"/>
      <c r="AL121" s="5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5">
      <c r="A122" s="50">
        <v>40057</v>
      </c>
      <c r="B122" s="40">
        <v>49.02</v>
      </c>
      <c r="C122" s="40">
        <v>49.19</v>
      </c>
      <c r="D122" s="40">
        <v>45.15</v>
      </c>
      <c r="E122" s="40">
        <v>51.37</v>
      </c>
      <c r="F122" s="40">
        <v>50.06</v>
      </c>
      <c r="G122" s="40">
        <v>53.33</v>
      </c>
      <c r="I122" s="40">
        <v>40.700000000000003</v>
      </c>
      <c r="R122" s="40">
        <v>45.503136146028957</v>
      </c>
      <c r="AI122" s="50"/>
      <c r="AJ122" s="70"/>
      <c r="AL122" s="5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5">
      <c r="A123" s="50">
        <v>40087</v>
      </c>
      <c r="B123" s="40">
        <v>38.93</v>
      </c>
      <c r="C123" s="40">
        <v>43.91</v>
      </c>
      <c r="D123" s="40">
        <v>41.71</v>
      </c>
      <c r="E123" s="40">
        <v>44.63</v>
      </c>
      <c r="F123" s="40">
        <v>40.229999999999997</v>
      </c>
      <c r="G123" s="40">
        <v>41.5</v>
      </c>
      <c r="I123" s="40">
        <v>41</v>
      </c>
      <c r="R123" s="40">
        <v>45.530277402988375</v>
      </c>
      <c r="AI123" s="50"/>
      <c r="AJ123" s="70"/>
      <c r="AL123" s="5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5">
      <c r="A124" s="50">
        <v>40118</v>
      </c>
      <c r="B124" s="40">
        <v>37.74</v>
      </c>
      <c r="C124" s="40">
        <v>41.89</v>
      </c>
      <c r="D124" s="40">
        <v>39.729999999999997</v>
      </c>
      <c r="E124" s="40">
        <v>43.73</v>
      </c>
      <c r="F124" s="40">
        <v>40.47</v>
      </c>
      <c r="G124" s="40">
        <v>40.08</v>
      </c>
      <c r="I124" s="40">
        <v>37</v>
      </c>
      <c r="R124" s="40">
        <v>48.266138525711966</v>
      </c>
      <c r="AI124" s="50"/>
      <c r="AJ124" s="70"/>
      <c r="AL124" s="5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5">
      <c r="A125" s="50">
        <v>40148</v>
      </c>
      <c r="B125" s="40">
        <v>37.49</v>
      </c>
      <c r="C125" s="40">
        <v>42.98</v>
      </c>
      <c r="D125" s="40">
        <v>40.79</v>
      </c>
      <c r="E125" s="40">
        <v>44.12</v>
      </c>
      <c r="F125" s="40">
        <v>41.19</v>
      </c>
      <c r="G125" s="40">
        <v>39.71</v>
      </c>
      <c r="I125" s="40">
        <v>39.700000000000003</v>
      </c>
      <c r="R125" s="40">
        <v>50.187050388569943</v>
      </c>
      <c r="AI125" s="50"/>
      <c r="AJ125" s="70"/>
      <c r="AL125" s="5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5">
      <c r="A126" s="50">
        <v>40179</v>
      </c>
      <c r="B126" s="40">
        <v>37.75</v>
      </c>
      <c r="C126" s="40">
        <v>45.36</v>
      </c>
      <c r="D126" s="40">
        <v>42.77</v>
      </c>
      <c r="E126" s="40">
        <v>45.63</v>
      </c>
      <c r="F126" s="40">
        <v>41.95</v>
      </c>
      <c r="G126" s="40">
        <v>40.17</v>
      </c>
      <c r="I126" s="40">
        <v>30.2</v>
      </c>
      <c r="R126" s="40">
        <v>51.17846914334055</v>
      </c>
      <c r="AI126" s="50"/>
      <c r="AJ126" s="70"/>
      <c r="AL126" s="5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5">
      <c r="A127" s="50">
        <v>40210</v>
      </c>
      <c r="B127" s="40">
        <v>37.270000000000003</v>
      </c>
      <c r="C127" s="40">
        <v>45.24</v>
      </c>
      <c r="D127" s="40">
        <v>42.53</v>
      </c>
      <c r="E127" s="40">
        <v>44.67</v>
      </c>
      <c r="F127" s="40">
        <v>40.5</v>
      </c>
      <c r="G127" s="40">
        <v>39.69</v>
      </c>
      <c r="I127" s="40">
        <v>32.450000000000003</v>
      </c>
      <c r="R127" s="40">
        <v>49.868569020878397</v>
      </c>
      <c r="AI127" s="50"/>
      <c r="AJ127" s="70"/>
      <c r="AL127" s="5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5">
      <c r="A128" s="50">
        <v>40238</v>
      </c>
      <c r="B128" s="40">
        <v>37.270000000000003</v>
      </c>
      <c r="C128" s="40">
        <v>42.45</v>
      </c>
      <c r="D128" s="40">
        <v>39.82</v>
      </c>
      <c r="E128" s="40">
        <v>43.72</v>
      </c>
      <c r="F128" s="40">
        <v>39.049999999999997</v>
      </c>
      <c r="G128" s="40">
        <v>39.700000000000003</v>
      </c>
      <c r="I128" s="40">
        <v>29.45</v>
      </c>
      <c r="R128" s="40">
        <v>48.157381278321033</v>
      </c>
      <c r="AI128" s="50"/>
      <c r="AJ128" s="70"/>
      <c r="AL128" s="5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8" x14ac:dyDescent="0.25">
      <c r="A129" s="50">
        <v>40269</v>
      </c>
      <c r="B129" s="40">
        <v>36.78</v>
      </c>
      <c r="C129" s="40">
        <v>42.59</v>
      </c>
      <c r="D129" s="40">
        <v>38.35</v>
      </c>
      <c r="E129" s="40">
        <v>42.04</v>
      </c>
      <c r="F129" s="40">
        <v>38.57</v>
      </c>
      <c r="G129" s="40">
        <v>39.21</v>
      </c>
      <c r="I129" s="40">
        <v>36.75</v>
      </c>
      <c r="R129" s="40">
        <v>44.615529174376668</v>
      </c>
      <c r="AI129" s="50"/>
      <c r="AJ129" s="70"/>
      <c r="AL129" s="50"/>
    </row>
    <row r="130" spans="1:38" x14ac:dyDescent="0.25">
      <c r="A130" s="50">
        <v>40299</v>
      </c>
      <c r="B130" s="40">
        <v>36.78</v>
      </c>
      <c r="C130" s="40">
        <v>40.81</v>
      </c>
      <c r="D130" s="40">
        <v>36.619999999999997</v>
      </c>
      <c r="E130" s="40">
        <v>42.16</v>
      </c>
      <c r="F130" s="40">
        <v>39.049999999999997</v>
      </c>
      <c r="G130" s="40">
        <v>39.21</v>
      </c>
      <c r="I130" s="40">
        <v>36.75</v>
      </c>
      <c r="R130" s="40">
        <v>44.837404637806294</v>
      </c>
      <c r="AI130" s="50"/>
      <c r="AJ130" s="70"/>
      <c r="AL130" s="50"/>
    </row>
    <row r="131" spans="1:38" x14ac:dyDescent="0.25">
      <c r="A131" s="50">
        <v>40330</v>
      </c>
      <c r="B131" s="40">
        <v>41.14</v>
      </c>
      <c r="C131" s="40">
        <v>41.2</v>
      </c>
      <c r="D131" s="40">
        <v>37.119999999999997</v>
      </c>
      <c r="E131" s="40">
        <v>44.56</v>
      </c>
      <c r="F131" s="40">
        <v>43.4</v>
      </c>
      <c r="G131" s="40">
        <v>44.64</v>
      </c>
      <c r="I131" s="40">
        <v>42.75</v>
      </c>
      <c r="R131" s="40">
        <v>45.356056089028804</v>
      </c>
      <c r="AI131" s="50"/>
      <c r="AJ131" s="70"/>
      <c r="AL131" s="50"/>
    </row>
    <row r="132" spans="1:38" x14ac:dyDescent="0.25">
      <c r="A132" s="50">
        <v>40360</v>
      </c>
      <c r="B132" s="40">
        <v>55.18</v>
      </c>
      <c r="C132" s="40">
        <v>51.29</v>
      </c>
      <c r="D132" s="40">
        <v>46.25</v>
      </c>
      <c r="E132" s="40">
        <v>49.49</v>
      </c>
      <c r="F132" s="40">
        <v>56.91</v>
      </c>
      <c r="G132" s="40">
        <v>59.27</v>
      </c>
      <c r="I132" s="40">
        <v>49.75</v>
      </c>
      <c r="R132" s="40">
        <v>45.964679244699965</v>
      </c>
      <c r="AI132" s="50"/>
      <c r="AJ132" s="70"/>
      <c r="AL132" s="50"/>
    </row>
    <row r="133" spans="1:38" x14ac:dyDescent="0.25">
      <c r="A133" s="50">
        <v>40391</v>
      </c>
      <c r="B133" s="40">
        <v>61.47</v>
      </c>
      <c r="C133" s="40">
        <v>54.88</v>
      </c>
      <c r="D133" s="40">
        <v>50.2</v>
      </c>
      <c r="E133" s="40">
        <v>53.57</v>
      </c>
      <c r="F133" s="40">
        <v>62.95</v>
      </c>
      <c r="G133" s="40">
        <v>66.41</v>
      </c>
      <c r="I133" s="40">
        <v>58.75</v>
      </c>
      <c r="R133" s="40">
        <v>46.485702744574617</v>
      </c>
      <c r="AI133" s="50"/>
      <c r="AJ133" s="70"/>
      <c r="AL133" s="50"/>
    </row>
    <row r="134" spans="1:38" x14ac:dyDescent="0.25">
      <c r="A134" s="50">
        <v>40422</v>
      </c>
      <c r="B134" s="40">
        <v>49.37</v>
      </c>
      <c r="C134" s="40">
        <v>49.91</v>
      </c>
      <c r="D134" s="40">
        <v>45.4</v>
      </c>
      <c r="E134" s="40">
        <v>51.29</v>
      </c>
      <c r="F134" s="40">
        <v>50.4</v>
      </c>
      <c r="G134" s="40">
        <v>53.47</v>
      </c>
      <c r="I134" s="40">
        <v>41.2</v>
      </c>
      <c r="R134" s="40">
        <v>46.442255225562292</v>
      </c>
      <c r="AI134" s="50"/>
      <c r="AJ134" s="70"/>
      <c r="AL134" s="50"/>
    </row>
    <row r="135" spans="1:38" x14ac:dyDescent="0.25">
      <c r="A135" s="50">
        <v>40452</v>
      </c>
      <c r="B135" s="40">
        <v>39.21</v>
      </c>
      <c r="C135" s="40">
        <v>44.95</v>
      </c>
      <c r="D135" s="40">
        <v>42.19</v>
      </c>
      <c r="E135" s="40">
        <v>45.05</v>
      </c>
      <c r="F135" s="40">
        <v>40.5</v>
      </c>
      <c r="G135" s="40">
        <v>41.73</v>
      </c>
      <c r="I135" s="40">
        <v>41.75</v>
      </c>
      <c r="R135" s="40">
        <v>46.475269513776247</v>
      </c>
      <c r="AI135" s="50"/>
      <c r="AJ135" s="70"/>
      <c r="AL135" s="50"/>
    </row>
    <row r="136" spans="1:38" x14ac:dyDescent="0.25">
      <c r="A136" s="50">
        <v>40483</v>
      </c>
      <c r="B136" s="40">
        <v>38</v>
      </c>
      <c r="C136" s="40">
        <v>43.04</v>
      </c>
      <c r="D136" s="40">
        <v>40.35</v>
      </c>
      <c r="E136" s="40">
        <v>44.21</v>
      </c>
      <c r="F136" s="40">
        <v>40.74</v>
      </c>
      <c r="G136" s="40">
        <v>40.31</v>
      </c>
      <c r="I136" s="40">
        <v>37.75</v>
      </c>
      <c r="R136" s="40">
        <v>48.853063502475678</v>
      </c>
      <c r="AI136" s="50"/>
      <c r="AJ136" s="70"/>
      <c r="AL136" s="50"/>
    </row>
    <row r="137" spans="1:38" x14ac:dyDescent="0.25">
      <c r="A137" s="50">
        <v>40513</v>
      </c>
      <c r="B137" s="40">
        <v>37.75</v>
      </c>
      <c r="C137" s="40">
        <v>44.07</v>
      </c>
      <c r="D137" s="40">
        <v>41.34</v>
      </c>
      <c r="E137" s="40">
        <v>44.58</v>
      </c>
      <c r="F137" s="40">
        <v>41.47</v>
      </c>
      <c r="G137" s="40">
        <v>39.950000000000003</v>
      </c>
      <c r="I137" s="40">
        <v>40.200000000000003</v>
      </c>
      <c r="R137" s="40">
        <v>50.795571285105638</v>
      </c>
      <c r="AI137" s="50"/>
      <c r="AJ137" s="70"/>
      <c r="AL137" s="50"/>
    </row>
    <row r="138" spans="1:38" x14ac:dyDescent="0.25">
      <c r="A138" s="50">
        <v>40544</v>
      </c>
      <c r="B138" s="40">
        <v>38.020000000000003</v>
      </c>
      <c r="C138" s="40">
        <v>46.36</v>
      </c>
      <c r="D138" s="40">
        <v>43.21</v>
      </c>
      <c r="E138" s="40">
        <v>46</v>
      </c>
      <c r="F138" s="40">
        <v>42.23</v>
      </c>
      <c r="G138" s="40">
        <v>40.39</v>
      </c>
      <c r="I138" s="40">
        <v>30.7</v>
      </c>
      <c r="R138" s="40">
        <v>42.900690290194127</v>
      </c>
      <c r="AI138" s="50"/>
      <c r="AJ138" s="70"/>
      <c r="AL138" s="50"/>
    </row>
    <row r="139" spans="1:38" x14ac:dyDescent="0.25">
      <c r="A139" s="50">
        <v>40575</v>
      </c>
      <c r="B139" s="40">
        <v>37.53</v>
      </c>
      <c r="C139" s="40">
        <v>46.25</v>
      </c>
      <c r="D139" s="40">
        <v>42.99</v>
      </c>
      <c r="E139" s="40">
        <v>45.11</v>
      </c>
      <c r="F139" s="40">
        <v>40.770000000000003</v>
      </c>
      <c r="G139" s="40">
        <v>39.9</v>
      </c>
      <c r="I139" s="40">
        <v>32.950000000000003</v>
      </c>
      <c r="R139" s="40">
        <v>41.774745585639799</v>
      </c>
      <c r="AI139" s="50"/>
      <c r="AJ139" s="70"/>
      <c r="AL139" s="50"/>
    </row>
    <row r="140" spans="1:38" x14ac:dyDescent="0.25">
      <c r="A140" s="50">
        <v>40603</v>
      </c>
      <c r="B140" s="40">
        <v>37.53</v>
      </c>
      <c r="C140" s="40">
        <v>43.63</v>
      </c>
      <c r="D140" s="40">
        <v>40.46</v>
      </c>
      <c r="E140" s="40">
        <v>44.23</v>
      </c>
      <c r="F140" s="40">
        <v>39.31</v>
      </c>
      <c r="G140" s="40">
        <v>39.909999999999997</v>
      </c>
      <c r="I140" s="40">
        <v>29.95</v>
      </c>
      <c r="R140" s="40">
        <v>40.306415526255748</v>
      </c>
      <c r="AI140" s="50"/>
      <c r="AJ140" s="70"/>
      <c r="AL140" s="50"/>
    </row>
    <row r="141" spans="1:38" x14ac:dyDescent="0.25">
      <c r="A141" s="50">
        <v>40634</v>
      </c>
      <c r="B141" s="40">
        <v>37.049999999999997</v>
      </c>
      <c r="C141" s="40">
        <v>43.76</v>
      </c>
      <c r="D141" s="40">
        <v>39.090000000000003</v>
      </c>
      <c r="E141" s="40">
        <v>42.67</v>
      </c>
      <c r="F141" s="40">
        <v>38.83</v>
      </c>
      <c r="G141" s="40">
        <v>39.43</v>
      </c>
      <c r="I141" s="40">
        <v>37.25</v>
      </c>
      <c r="R141" s="40">
        <v>37.655969705685195</v>
      </c>
      <c r="AI141" s="50"/>
      <c r="AJ141" s="70"/>
      <c r="AL141" s="50"/>
    </row>
    <row r="142" spans="1:38" x14ac:dyDescent="0.25">
      <c r="A142" s="50">
        <v>40664</v>
      </c>
      <c r="B142" s="40">
        <v>37.049999999999997</v>
      </c>
      <c r="C142" s="40">
        <v>42.09</v>
      </c>
      <c r="D142" s="40">
        <v>37.49</v>
      </c>
      <c r="E142" s="40">
        <v>42.78</v>
      </c>
      <c r="F142" s="40">
        <v>39.31</v>
      </c>
      <c r="G142" s="40">
        <v>39.43</v>
      </c>
      <c r="I142" s="40">
        <v>37.25</v>
      </c>
      <c r="R142" s="40">
        <v>37.841028591658642</v>
      </c>
      <c r="AI142" s="50"/>
      <c r="AJ142" s="70"/>
      <c r="AL142" s="50"/>
    </row>
    <row r="143" spans="1:38" x14ac:dyDescent="0.25">
      <c r="A143" s="50">
        <v>40695</v>
      </c>
      <c r="B143" s="40">
        <v>41.43</v>
      </c>
      <c r="C143" s="40">
        <v>42.46</v>
      </c>
      <c r="D143" s="40">
        <v>37.950000000000003</v>
      </c>
      <c r="E143" s="40">
        <v>45.01</v>
      </c>
      <c r="F143" s="40">
        <v>43.69</v>
      </c>
      <c r="G143" s="40">
        <v>44.79</v>
      </c>
      <c r="I143" s="40">
        <v>43.25</v>
      </c>
      <c r="R143" s="40">
        <v>38.27958655141633</v>
      </c>
      <c r="AI143" s="50"/>
      <c r="AJ143" s="70"/>
      <c r="AL143" s="50"/>
    </row>
    <row r="144" spans="1:38" x14ac:dyDescent="0.25">
      <c r="A144" s="50">
        <v>40725</v>
      </c>
      <c r="B144" s="40">
        <v>55.57</v>
      </c>
      <c r="C144" s="40">
        <v>51.94</v>
      </c>
      <c r="D144" s="40">
        <v>46.45</v>
      </c>
      <c r="E144" s="40">
        <v>49.58</v>
      </c>
      <c r="F144" s="40">
        <v>57.3</v>
      </c>
      <c r="G144" s="40">
        <v>59.46</v>
      </c>
      <c r="I144" s="40">
        <v>50.25</v>
      </c>
      <c r="R144" s="40">
        <v>38.795099455511547</v>
      </c>
      <c r="AI144" s="50"/>
      <c r="AJ144" s="70"/>
      <c r="AL144" s="50"/>
    </row>
    <row r="145" spans="1:38" x14ac:dyDescent="0.25">
      <c r="A145" s="50">
        <v>40756</v>
      </c>
      <c r="B145" s="40">
        <v>61.91</v>
      </c>
      <c r="C145" s="40">
        <v>55.32</v>
      </c>
      <c r="D145" s="40">
        <v>50.13</v>
      </c>
      <c r="E145" s="40">
        <v>53.37</v>
      </c>
      <c r="F145" s="40">
        <v>63.37</v>
      </c>
      <c r="G145" s="40">
        <v>66.58</v>
      </c>
      <c r="I145" s="40">
        <v>59.25</v>
      </c>
      <c r="R145" s="40">
        <v>39.235460627848056</v>
      </c>
      <c r="AI145" s="50"/>
      <c r="AJ145" s="70"/>
      <c r="AL145" s="50"/>
    </row>
    <row r="146" spans="1:38" x14ac:dyDescent="0.25">
      <c r="A146" s="50">
        <v>40787</v>
      </c>
      <c r="B146" s="40">
        <v>49.72</v>
      </c>
      <c r="C146" s="40">
        <v>50.65</v>
      </c>
      <c r="D146" s="40">
        <v>45.66</v>
      </c>
      <c r="E146" s="40">
        <v>51.25</v>
      </c>
      <c r="F146" s="40">
        <v>50.74</v>
      </c>
      <c r="G146" s="40">
        <v>53.62</v>
      </c>
      <c r="I146" s="40">
        <v>41.7</v>
      </c>
      <c r="R146" s="40">
        <v>39.193338335215152</v>
      </c>
      <c r="AI146" s="50"/>
      <c r="AJ146" s="70"/>
      <c r="AL146" s="50"/>
    </row>
    <row r="147" spans="1:38" x14ac:dyDescent="0.25">
      <c r="A147" s="50">
        <v>40817</v>
      </c>
      <c r="B147" s="40">
        <v>39.479999999999997</v>
      </c>
      <c r="C147" s="40">
        <v>45.98</v>
      </c>
      <c r="D147" s="40">
        <v>42.68</v>
      </c>
      <c r="E147" s="40">
        <v>45.47</v>
      </c>
      <c r="F147" s="40">
        <v>40.770000000000003</v>
      </c>
      <c r="G147" s="40">
        <v>41.94</v>
      </c>
      <c r="I147" s="40">
        <v>42.25</v>
      </c>
      <c r="R147" s="40">
        <v>39.216715986888204</v>
      </c>
      <c r="AI147" s="50"/>
      <c r="AJ147" s="70"/>
      <c r="AL147" s="50"/>
    </row>
    <row r="148" spans="1:38" x14ac:dyDescent="0.25">
      <c r="A148" s="50">
        <v>40848</v>
      </c>
      <c r="B148" s="40">
        <v>38.270000000000003</v>
      </c>
      <c r="C148" s="40">
        <v>44.19</v>
      </c>
      <c r="D148" s="40">
        <v>40.96</v>
      </c>
      <c r="E148" s="40">
        <v>44.69</v>
      </c>
      <c r="F148" s="40">
        <v>41.02</v>
      </c>
      <c r="G148" s="40">
        <v>40.54</v>
      </c>
      <c r="I148" s="40">
        <v>38.25</v>
      </c>
      <c r="R148" s="40">
        <v>41.573202587656823</v>
      </c>
      <c r="AI148" s="50"/>
      <c r="AJ148" s="70"/>
      <c r="AL148" s="50"/>
    </row>
    <row r="149" spans="1:38" x14ac:dyDescent="0.25">
      <c r="A149" s="50">
        <v>40878</v>
      </c>
      <c r="B149" s="40">
        <v>38.020000000000003</v>
      </c>
      <c r="C149" s="40">
        <v>45.16</v>
      </c>
      <c r="D149" s="40">
        <v>41.88</v>
      </c>
      <c r="E149" s="40">
        <v>45.03</v>
      </c>
      <c r="F149" s="40">
        <v>41.75</v>
      </c>
      <c r="G149" s="40">
        <v>40.18</v>
      </c>
      <c r="I149" s="40">
        <v>40.700000000000003</v>
      </c>
      <c r="R149" s="40">
        <v>43.227746756030399</v>
      </c>
      <c r="AI149" s="50"/>
      <c r="AJ149" s="70"/>
      <c r="AL149" s="50"/>
    </row>
    <row r="150" spans="1:38" x14ac:dyDescent="0.25">
      <c r="A150" s="50">
        <v>40909</v>
      </c>
      <c r="B150" s="40">
        <v>38.29</v>
      </c>
      <c r="C150" s="40">
        <v>47.36</v>
      </c>
      <c r="D150" s="40">
        <v>43.65</v>
      </c>
      <c r="E150" s="40">
        <v>46.37</v>
      </c>
      <c r="F150" s="40">
        <v>42.51</v>
      </c>
      <c r="G150" s="40">
        <v>40.61</v>
      </c>
      <c r="I150" s="40">
        <v>30.95</v>
      </c>
      <c r="R150" s="40">
        <v>42.900690290194127</v>
      </c>
      <c r="AI150" s="50"/>
      <c r="AJ150" s="70"/>
      <c r="AL150" s="50"/>
    </row>
    <row r="151" spans="1:38" x14ac:dyDescent="0.25">
      <c r="A151" s="50">
        <v>40940</v>
      </c>
      <c r="B151" s="40">
        <v>37.799999999999997</v>
      </c>
      <c r="C151" s="40">
        <v>47.26</v>
      </c>
      <c r="D151" s="40">
        <v>43.44</v>
      </c>
      <c r="E151" s="40">
        <v>45.55</v>
      </c>
      <c r="F151" s="40">
        <v>41.04</v>
      </c>
      <c r="G151" s="40">
        <v>40.119999999999997</v>
      </c>
      <c r="I151" s="40">
        <v>33.200000000000003</v>
      </c>
      <c r="R151" s="40">
        <v>41.774745585639799</v>
      </c>
      <c r="AI151" s="50"/>
      <c r="AJ151" s="70"/>
      <c r="AL151" s="50"/>
    </row>
    <row r="152" spans="1:38" x14ac:dyDescent="0.25"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9" width="12.125" style="3" customWidth="1"/>
    <col min="10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37183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37186</v>
      </c>
      <c r="C7" s="88">
        <f>WORKDAY(B7, 1, Holidays)</f>
        <v>37187</v>
      </c>
      <c r="D7" s="88">
        <f>WORKDAY(C7, 1, Holidays)</f>
        <v>37188</v>
      </c>
      <c r="E7" s="88">
        <f>WORKDAY(D7, 1, Holidays)</f>
        <v>37189</v>
      </c>
      <c r="F7" s="88">
        <f>WORKDAY(E7, 1, Holidays)</f>
        <v>37190</v>
      </c>
      <c r="G7" s="88">
        <f>WORKDAY(F7, 1, Holidays)</f>
        <v>37193</v>
      </c>
      <c r="H7" s="88">
        <f>WORKDAY(G7, 1, Holidays)</f>
        <v>37194</v>
      </c>
      <c r="I7" s="88">
        <f>WORKDAY(H7, 1, Holidays)</f>
        <v>37195</v>
      </c>
      <c r="J7" s="88">
        <f>WORKDAY(I7, 1, Holidays)</f>
        <v>37196</v>
      </c>
      <c r="K7" s="88">
        <f>WORKDAY(J7, 1, Holidays)</f>
        <v>37197</v>
      </c>
      <c r="L7" s="88">
        <f>WORKDAY(K7, 1, Holidays)</f>
        <v>37200</v>
      </c>
      <c r="M7" s="88">
        <f>WORKDAY(L7, 1, Holidays)</f>
        <v>37201</v>
      </c>
      <c r="N7" s="88">
        <f>WORKDAY(M7, 1, Holidays)</f>
        <v>37202</v>
      </c>
      <c r="O7" s="88">
        <f>WORKDAY(N7, 1, Holidays)</f>
        <v>37203</v>
      </c>
      <c r="P7" s="88">
        <f>WORKDAY(O7, 1, Holidays)</f>
        <v>37204</v>
      </c>
      <c r="Q7" s="88">
        <f>WORKDAY(P7, 1, Holidays)</f>
        <v>37207</v>
      </c>
      <c r="R7" s="88">
        <f>WORKDAY(Q7, 1, Holidays)</f>
        <v>37208</v>
      </c>
      <c r="S7" s="88">
        <f>WORKDAY(R7, 1, Holidays)</f>
        <v>37209</v>
      </c>
      <c r="T7" s="88">
        <f>WORKDAY(S7, 1, Holidays)</f>
        <v>37210</v>
      </c>
      <c r="U7" s="88">
        <f>WORKDAY(T7, 1, Holidays)</f>
        <v>37211</v>
      </c>
      <c r="V7" s="88">
        <f>WORKDAY(U7, 1, Holidays)</f>
        <v>37214</v>
      </c>
      <c r="W7" s="88">
        <f>WORKDAY(V7, 1, Holidays)</f>
        <v>37215</v>
      </c>
      <c r="X7" s="88">
        <f>WORKDAY(W7, 1, Holidays)</f>
        <v>37216</v>
      </c>
      <c r="Y7" s="88">
        <f>WORKDAY(X7, 1, Holidays)</f>
        <v>37218</v>
      </c>
      <c r="Z7" s="88">
        <f>WORKDAY(Y7, 1, Holidays)</f>
        <v>37221</v>
      </c>
      <c r="AA7" s="88">
        <f>WORKDAY(Z7, 1, Holidays)</f>
        <v>37222</v>
      </c>
      <c r="AB7" s="88">
        <f>WORKDAY(AA7, 1, Holidays)</f>
        <v>37223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37186</v>
      </c>
      <c r="C8" s="90">
        <f t="shared" si="0"/>
        <v>37187</v>
      </c>
      <c r="D8" s="90">
        <f t="shared" si="0"/>
        <v>37188</v>
      </c>
      <c r="E8" s="90">
        <f t="shared" si="0"/>
        <v>37189</v>
      </c>
      <c r="F8" s="90">
        <f t="shared" si="0"/>
        <v>37190</v>
      </c>
      <c r="G8" s="90">
        <f t="shared" si="0"/>
        <v>37193</v>
      </c>
      <c r="H8" s="90">
        <f t="shared" si="0"/>
        <v>37194</v>
      </c>
      <c r="I8" s="90">
        <f t="shared" si="0"/>
        <v>37195</v>
      </c>
      <c r="J8" s="90">
        <f t="shared" si="0"/>
        <v>37196</v>
      </c>
      <c r="K8" s="90">
        <f t="shared" si="0"/>
        <v>37197</v>
      </c>
      <c r="L8" s="90">
        <f t="shared" si="0"/>
        <v>37200</v>
      </c>
      <c r="M8" s="90">
        <f t="shared" si="0"/>
        <v>37201</v>
      </c>
      <c r="N8" s="90">
        <f t="shared" si="0"/>
        <v>37202</v>
      </c>
      <c r="O8" s="90">
        <f t="shared" si="0"/>
        <v>37203</v>
      </c>
      <c r="P8" s="90">
        <f t="shared" si="0"/>
        <v>37204</v>
      </c>
      <c r="Q8" s="90">
        <f t="shared" si="0"/>
        <v>37207</v>
      </c>
      <c r="R8" s="90">
        <f t="shared" si="0"/>
        <v>37208</v>
      </c>
      <c r="S8" s="90">
        <f t="shared" si="0"/>
        <v>37209</v>
      </c>
      <c r="T8" s="90">
        <f t="shared" si="0"/>
        <v>37210</v>
      </c>
      <c r="U8" s="90">
        <f t="shared" si="0"/>
        <v>37211</v>
      </c>
      <c r="V8" s="90">
        <f t="shared" si="0"/>
        <v>37214</v>
      </c>
      <c r="W8" s="90">
        <f t="shared" si="0"/>
        <v>37215</v>
      </c>
      <c r="X8" s="90">
        <f t="shared" si="0"/>
        <v>37216</v>
      </c>
      <c r="Y8" s="90">
        <f t="shared" si="0"/>
        <v>37218</v>
      </c>
      <c r="Z8" s="90">
        <f t="shared" si="0"/>
        <v>37221</v>
      </c>
      <c r="AA8" s="90">
        <f t="shared" si="0"/>
        <v>37222</v>
      </c>
      <c r="AB8" s="90">
        <f t="shared" si="0"/>
        <v>37223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27.3</v>
      </c>
      <c r="C9" s="102">
        <f>VLOOKUP(C$8,'Curve Summary'!$A$7:$AG$54,4)</f>
        <v>28.25</v>
      </c>
      <c r="D9" s="102">
        <f>VLOOKUP(D$8,'Curve Summary'!$A$7:$AG$54,4)</f>
        <v>28.25</v>
      </c>
      <c r="E9" s="102">
        <f>VLOOKUP(E$8,'Curve Summary'!$A$7:$AG$54,4)</f>
        <v>28.25</v>
      </c>
      <c r="F9" s="102">
        <f>VLOOKUP(F$8,'Curve Summary'!$A$7:$AG$54,4)</f>
        <v>28.25</v>
      </c>
      <c r="G9" s="102">
        <f>VLOOKUP(G$8,'Curve Summary'!$A$7:$AG$54,4)</f>
        <v>28.25</v>
      </c>
      <c r="H9" s="102">
        <f>VLOOKUP(H$8,'Curve Summary'!$A$7:$AG$54,4)</f>
        <v>28.25</v>
      </c>
      <c r="I9" s="102">
        <f>VLOOKUP(I$8,'Curve Summary'!$A$7:$AG$54,4)</f>
        <v>28.25</v>
      </c>
      <c r="J9" s="102">
        <f>VLOOKUP(J$8,'Curve Summary'!$A$7:$AG$54,4)</f>
        <v>28.75</v>
      </c>
      <c r="K9" s="102">
        <f>VLOOKUP(K$8,'Curve Summary'!$A$7:$AG$54,4)</f>
        <v>28.75</v>
      </c>
      <c r="L9" s="102">
        <f>VLOOKUP(L$8,'Curve Summary'!$A$7:$AG$54,4)</f>
        <v>28.75</v>
      </c>
      <c r="M9" s="102">
        <f>VLOOKUP(M$8,'Curve Summary'!$A$7:$AG$54,4)</f>
        <v>28.75</v>
      </c>
      <c r="N9" s="102">
        <f>VLOOKUP(N$8,'Curve Summary'!$A$7:$AG$54,4)</f>
        <v>28.75</v>
      </c>
      <c r="O9" s="102">
        <f>VLOOKUP(O$8,'Curve Summary'!$A$7:$AG$54,4)</f>
        <v>28.75</v>
      </c>
      <c r="P9" s="102">
        <f>VLOOKUP(P$8,'Curve Summary'!$A$7:$AG$54,4)</f>
        <v>28.75</v>
      </c>
      <c r="Q9" s="102">
        <f>VLOOKUP(Q$8,'Curve Summary'!$A$7:$AG$54,4)</f>
        <v>28.75</v>
      </c>
      <c r="R9" s="102">
        <f>VLOOKUP(R$8,'Curve Summary'!$A$7:$AG$54,4)</f>
        <v>28.75</v>
      </c>
      <c r="S9" s="102">
        <f>VLOOKUP(S$8,'Curve Summary'!$A$7:$AG$54,4)</f>
        <v>28.75</v>
      </c>
      <c r="T9" s="102">
        <f>VLOOKUP(T$8,'Curve Summary'!$A$7:$AG$54,4)</f>
        <v>28.75</v>
      </c>
      <c r="U9" s="102">
        <f>VLOOKUP(U$8,'Curve Summary'!$A$7:$AG$54,4)</f>
        <v>28.75</v>
      </c>
      <c r="V9" s="102">
        <f>VLOOKUP(V$8,'Curve Summary'!$A$7:$AG$54,4)</f>
        <v>28.75</v>
      </c>
      <c r="W9" s="103">
        <f>VLOOKUP(W$8,'Curve Summary'!$A$7:$AG$54,4)</f>
        <v>28.75</v>
      </c>
      <c r="X9" s="102">
        <f>VLOOKUP(X$8,'Curve Summary'!$A$7:$AG$54,4)</f>
        <v>28.75</v>
      </c>
      <c r="Y9" s="102">
        <f>VLOOKUP(Y$8,'Curve Summary'!$A$7:$AG$54,4)</f>
        <v>28.75</v>
      </c>
      <c r="Z9" s="102">
        <f>VLOOKUP(Z$8,'Curve Summary'!$A$7:$AG$54,4)</f>
        <v>28.75</v>
      </c>
      <c r="AA9" s="102">
        <f>VLOOKUP(AA$8,'Curve Summary'!$A$7:$AG$54,4)</f>
        <v>28.75</v>
      </c>
      <c r="AB9" s="103">
        <f>VLOOKUP(AB$8,'Curve Summary'!$A$7:$AG$54,4)</f>
        <v>28.75</v>
      </c>
      <c r="AC9" s="104">
        <f t="shared" ref="AC9:AC15" si="1">AVERAGE(B9:B9)</f>
        <v>27.3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27.3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29</v>
      </c>
      <c r="C10" s="26">
        <f>VLOOKUP(C$8,'Curve Summary'!$A$7:$AG$54,3)</f>
        <v>29</v>
      </c>
      <c r="D10" s="26">
        <f>VLOOKUP(D$8,'Curve Summary'!$A$7:$AG$54,3)</f>
        <v>29</v>
      </c>
      <c r="E10" s="26">
        <f>VLOOKUP(E$8,'Curve Summary'!$A$7:$AG$54,3)</f>
        <v>29</v>
      </c>
      <c r="F10" s="26">
        <f>VLOOKUP(F$8,'Curve Summary'!$A$7:$AG$54,3)</f>
        <v>29</v>
      </c>
      <c r="G10" s="26">
        <f>VLOOKUP(G$8,'Curve Summary'!$A$7:$AG$54,3)</f>
        <v>29</v>
      </c>
      <c r="H10" s="26">
        <f>VLOOKUP(H$8,'Curve Summary'!$A$7:$AG$54,3)</f>
        <v>29</v>
      </c>
      <c r="I10" s="26">
        <f>VLOOKUP(I$8,'Curve Summary'!$A$7:$AG$54,3)</f>
        <v>29</v>
      </c>
      <c r="J10" s="26">
        <f>VLOOKUP(J$8,'Curve Summary'!$A$7:$AG$54,3)</f>
        <v>29.5</v>
      </c>
      <c r="K10" s="26">
        <f>VLOOKUP(K$8,'Curve Summary'!$A$7:$AG$54,3)</f>
        <v>29.5</v>
      </c>
      <c r="L10" s="26">
        <f>VLOOKUP(L$8,'Curve Summary'!$A$7:$AG$54,3)</f>
        <v>29.5</v>
      </c>
      <c r="M10" s="26">
        <f>VLOOKUP(M$8,'Curve Summary'!$A$7:$AG$54,3)</f>
        <v>29.5</v>
      </c>
      <c r="N10" s="26">
        <f>VLOOKUP(N$8,'Curve Summary'!$A$7:$AG$54,3)</f>
        <v>29.5</v>
      </c>
      <c r="O10" s="26">
        <f>VLOOKUP(O$8,'Curve Summary'!$A$7:$AG$54,3)</f>
        <v>29.5</v>
      </c>
      <c r="P10" s="26">
        <f>VLOOKUP(P$8,'Curve Summary'!$A$7:$AG$54,3)</f>
        <v>29.5</v>
      </c>
      <c r="Q10" s="26">
        <f>VLOOKUP(Q$8,'Curve Summary'!$A$7:$AG$54,3)</f>
        <v>29.5</v>
      </c>
      <c r="R10" s="26">
        <f>VLOOKUP(R$8,'Curve Summary'!$A$7:$AG$54,3)</f>
        <v>29.5</v>
      </c>
      <c r="S10" s="26">
        <f>VLOOKUP(S$8,'Curve Summary'!$A$7:$AG$54,3)</f>
        <v>29.5</v>
      </c>
      <c r="T10" s="26">
        <f>VLOOKUP(T$8,'Curve Summary'!$A$7:$AG$54,3)</f>
        <v>29.5</v>
      </c>
      <c r="U10" s="26">
        <f>VLOOKUP(U$8,'Curve Summary'!$A$7:$AG$54,3)</f>
        <v>29.5</v>
      </c>
      <c r="V10" s="26">
        <f>VLOOKUP(V$8,'Curve Summary'!$A$7:$AG$54,3)</f>
        <v>29.5</v>
      </c>
      <c r="W10" s="93">
        <f>VLOOKUP(W$8,'Curve Summary'!$A$7:$AG$54,3)</f>
        <v>29.5</v>
      </c>
      <c r="X10" s="26">
        <f>VLOOKUP(X$8,'Curve Summary'!$A$7:$AG$54,3)</f>
        <v>29.5</v>
      </c>
      <c r="Y10" s="26">
        <f>VLOOKUP(Y$8,'Curve Summary'!$A$7:$AG$54,3)</f>
        <v>29.5</v>
      </c>
      <c r="Z10" s="26">
        <f>VLOOKUP(Z$8,'Curve Summary'!$A$7:$AG$54,3)</f>
        <v>29.5</v>
      </c>
      <c r="AA10" s="26">
        <f>VLOOKUP(AA$8,'Curve Summary'!$A$7:$AG$54,3)</f>
        <v>29.5</v>
      </c>
      <c r="AB10" s="93">
        <f>VLOOKUP(AB$8,'Curve Summary'!$A$7:$AG$54,3)</f>
        <v>29.5</v>
      </c>
      <c r="AC10" s="105">
        <f t="shared" si="1"/>
        <v>29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29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26.86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29.25</v>
      </c>
      <c r="K11" s="26">
        <f>VLOOKUP(K$8,'Curve Summary'!$A$7:$AG$54,5)</f>
        <v>29.75</v>
      </c>
      <c r="L11" s="26">
        <f>VLOOKUP(L$8,'Curve Summary'!$A$7:$AG$54,5)</f>
        <v>29.75</v>
      </c>
      <c r="M11" s="26">
        <f>VLOOKUP(M$8,'Curve Summary'!$A$7:$AG$54,5)</f>
        <v>29.75</v>
      </c>
      <c r="N11" s="26">
        <f>VLOOKUP(N$8,'Curve Summary'!$A$7:$AG$54,5)</f>
        <v>29.75</v>
      </c>
      <c r="O11" s="26">
        <f>VLOOKUP(O$8,'Curve Summary'!$A$7:$AG$54,5)</f>
        <v>29.75</v>
      </c>
      <c r="P11" s="26">
        <f>VLOOKUP(P$8,'Curve Summary'!$A$7:$AG$54,5)</f>
        <v>29.75</v>
      </c>
      <c r="Q11" s="26">
        <f>VLOOKUP(Q$8,'Curve Summary'!$A$7:$AG$54,5)</f>
        <v>29.75</v>
      </c>
      <c r="R11" s="26">
        <f>VLOOKUP(R$8,'Curve Summary'!$A$7:$AG$54,5)</f>
        <v>29.75</v>
      </c>
      <c r="S11" s="26">
        <f>VLOOKUP(S$8,'Curve Summary'!$A$7:$AG$54,5)</f>
        <v>29.75</v>
      </c>
      <c r="T11" s="26">
        <f>VLOOKUP(T$8,'Curve Summary'!$A$7:$AG$54,5)</f>
        <v>29.75</v>
      </c>
      <c r="U11" s="26">
        <f>VLOOKUP(U$8,'Curve Summary'!$A$7:$AG$54,5)</f>
        <v>29.75</v>
      </c>
      <c r="V11" s="26">
        <f>VLOOKUP(V$8,'Curve Summary'!$A$7:$AG$54,5)</f>
        <v>29.75</v>
      </c>
      <c r="W11" s="93">
        <f>VLOOKUP(W$8,'Curve Summary'!$A$7:$AG$54,5)</f>
        <v>29.75</v>
      </c>
      <c r="X11" s="26">
        <f>VLOOKUP(X$8,'Curve Summary'!$A$7:$AG$54,5)</f>
        <v>29.75</v>
      </c>
      <c r="Y11" s="26">
        <f>VLOOKUP(Y$8,'Curve Summary'!$A$7:$AG$54,5)</f>
        <v>29.75</v>
      </c>
      <c r="Z11" s="26">
        <f>VLOOKUP(Z$8,'Curve Summary'!$A$7:$AG$54,5)</f>
        <v>29.75</v>
      </c>
      <c r="AA11" s="26">
        <f>VLOOKUP(AA$8,'Curve Summary'!$A$7:$AG$54,5)</f>
        <v>29.75</v>
      </c>
      <c r="AB11" s="93">
        <f>VLOOKUP(AB$8,'Curve Summary'!$A$7:$AG$54,5)</f>
        <v>29.75</v>
      </c>
      <c r="AC11" s="105">
        <f t="shared" si="1"/>
        <v>26.86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26.86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26.86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24.9</v>
      </c>
      <c r="K12" s="26">
        <f>VLOOKUP(K$8,'Curve Summary'!$A$7:$AG$54,9)</f>
        <v>24.9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26.86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26.86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26.96</v>
      </c>
      <c r="C13" s="26">
        <f>VLOOKUP(C$8,'Curve Summary'!$A$7:$AG$54,6)</f>
        <v>29</v>
      </c>
      <c r="D13" s="26">
        <f>VLOOKUP(D$8,'Curve Summary'!$A$7:$AG$54,6)</f>
        <v>29</v>
      </c>
      <c r="E13" s="26">
        <f>VLOOKUP(E$8,'Curve Summary'!$A$7:$AG$54,6)</f>
        <v>29</v>
      </c>
      <c r="F13" s="26">
        <f>VLOOKUP(F$8,'Curve Summary'!$A$7:$AG$54,6)</f>
        <v>29</v>
      </c>
      <c r="G13" s="26">
        <f>VLOOKUP(G$8,'Curve Summary'!$A$7:$AG$54,6)</f>
        <v>29</v>
      </c>
      <c r="H13" s="26">
        <f>VLOOKUP(H$8,'Curve Summary'!$A$7:$AG$54,6)</f>
        <v>29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26.96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26.96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27.35</v>
      </c>
      <c r="C14" s="26">
        <f>VLOOKUP(C$8,'Curve Summary'!$A$7:$AG$54,2)</f>
        <v>27.75</v>
      </c>
      <c r="D14" s="26">
        <f>VLOOKUP(D$8,'Curve Summary'!$A$7:$AG$54,2)</f>
        <v>27.75</v>
      </c>
      <c r="E14" s="26">
        <f>VLOOKUP(E$8,'Curve Summary'!$A$7:$AG$54,2)</f>
        <v>27.75</v>
      </c>
      <c r="F14" s="26">
        <f>VLOOKUP(F$8,'Curve Summary'!$A$7:$AG$54,2)</f>
        <v>27.75</v>
      </c>
      <c r="G14" s="26">
        <f>VLOOKUP(G$8,'Curve Summary'!$A$7:$AG$54,2)</f>
        <v>27.75</v>
      </c>
      <c r="H14" s="26">
        <f>VLOOKUP(H$8,'Curve Summary'!$A$7:$AG$54,2)</f>
        <v>27.75</v>
      </c>
      <c r="I14" s="26">
        <f>VLOOKUP(I$8,'Curve Summary'!$A$7:$AG$54,2)</f>
        <v>27.75</v>
      </c>
      <c r="J14" s="26">
        <f>VLOOKUP(J$8,'Curve Summary'!$A$7:$AG$54,2)</f>
        <v>27.75</v>
      </c>
      <c r="K14" s="26">
        <f>VLOOKUP(K$8,'Curve Summary'!$A$7:$AG$54,2)</f>
        <v>27.75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27.35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27.35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28.35</v>
      </c>
      <c r="C15" s="26">
        <f>VLOOKUP(C$8,'Curve Summary'!$A$7:$AG$54,7)</f>
        <v>28.75</v>
      </c>
      <c r="D15" s="26">
        <f>VLOOKUP(D$8,'Curve Summary'!$A$7:$AG$54,7)</f>
        <v>28.75</v>
      </c>
      <c r="E15" s="26">
        <f>VLOOKUP(E$8,'Curve Summary'!$A$7:$AG$54,7)</f>
        <v>28.75</v>
      </c>
      <c r="F15" s="26">
        <f>VLOOKUP(F$8,'Curve Summary'!$A$7:$AG$54,7)</f>
        <v>28.75</v>
      </c>
      <c r="G15" s="26">
        <f>VLOOKUP(G$8,'Curve Summary'!$A$7:$AG$54,7)</f>
        <v>28.75</v>
      </c>
      <c r="H15" s="26">
        <f>VLOOKUP(H$8,'Curve Summary'!$A$7:$AG$54,7)</f>
        <v>28.75</v>
      </c>
      <c r="I15" s="26">
        <f>VLOOKUP(I$8,'Curve Summary'!$A$7:$AG$54,7)</f>
        <v>28.75</v>
      </c>
      <c r="J15" s="26">
        <f>VLOOKUP(J$8,'Curve Summary'!$A$7:$AG$54,7)</f>
        <v>28.75</v>
      </c>
      <c r="K15" s="26">
        <f>VLOOKUP(K$8,'Curve Summary'!$A$7:$AG$54,7)</f>
        <v>28.75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28.35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28.35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77</v>
      </c>
      <c r="C18" s="134">
        <f>IF(ISNUMBER(VLOOKUP(C$8,'Curve Summary ALBERTA'!$A$7:$AG$54,18,FALSE)),VLOOKUP(C$8,'Curve Summary ALBERTA'!$A$7:$AG$54,18,FALSE),0)</f>
        <v>81.5</v>
      </c>
      <c r="D18" s="134">
        <f>IF(ISNUMBER(VLOOKUP(D$8,'Curve Summary ALBERTA'!$A$7:$AG$54,18,FALSE)),VLOOKUP(D$8,'Curve Summary ALBERTA'!$A$7:$AG$54,18,FALSE),0)</f>
        <v>58.5</v>
      </c>
      <c r="E18" s="134">
        <f>IF(ISNUMBER(VLOOKUP(E$8,'Curve Summary ALBERTA'!$A$7:$AG$54,18,FALSE)),VLOOKUP(E$8,'Curve Summary ALBERTA'!$A$7:$AG$54,18,FALSE),0)</f>
        <v>58.5</v>
      </c>
      <c r="F18" s="134">
        <f>IF(ISNUMBER(VLOOKUP(F$8,'Curve Summary ALBERTA'!$A$7:$AG$54,18,FALSE)),VLOOKUP(F$8,'Curve Summary ALBERTA'!$A$7:$AG$54,18,FALSE),0)</f>
        <v>58.5</v>
      </c>
      <c r="G18" s="134">
        <f>IF(ISNUMBER(VLOOKUP(G$8,'Curve Summary ALBERTA'!$A$7:$AG$54,18,FALSE)),VLOOKUP(G$8,'Curve Summary ALBERTA'!$A$7:$AG$54,18,FALSE),0)</f>
        <v>58.5</v>
      </c>
      <c r="H18" s="134">
        <f>IF(ISNUMBER(VLOOKUP(H$8,'Curve Summary ALBERTA'!$A$7:$AG$54,18,FALSE)),VLOOKUP(H$8,'Curve Summary ALBERTA'!$A$7:$AG$54,18,FALSE),0)</f>
        <v>58.5</v>
      </c>
      <c r="I18" s="134">
        <f>IF(ISNUMBER(VLOOKUP(I$8,'Curve Summary ALBERTA'!$A$7:$AG$54,18,FALSE)),VLOOKUP(I$8,'Curve Summary ALBERTA'!$A$7:$AG$54,18,FALSE),0)</f>
        <v>58.5</v>
      </c>
      <c r="J18" s="134">
        <f>IF(ISNUMBER(VLOOKUP(J$8,'Curve Summary ALBERTA'!$A$7:$AG$54,18,FALSE)),VLOOKUP(J$8,'Curve Summary ALBERTA'!$A$7:$AG$54,18,FALSE),0)</f>
        <v>52.999996185302734</v>
      </c>
      <c r="K18" s="134">
        <f>IF(ISNUMBER(VLOOKUP(K$8,'Curve Summary ALBERTA'!$A$7:$AG$54,18,FALSE)),VLOOKUP(K$8,'Curve Summary ALBERTA'!$A$7:$AG$54,18,FALSE),0)</f>
        <v>52.999996185302734</v>
      </c>
      <c r="L18" s="134">
        <f>IF(ISNUMBER(VLOOKUP(L$8,'Curve Summary ALBERTA'!$A$7:$AG$54,18,FALSE)),VLOOKUP(L$8,'Curve Summary ALBERTA'!$A$7:$AG$54,18,FALSE),0)</f>
        <v>52.999996185302734</v>
      </c>
      <c r="M18" s="134">
        <f>IF(ISNUMBER(VLOOKUP(M$8,'Curve Summary ALBERTA'!$A$7:$AG$54,18,FALSE)),VLOOKUP(M$8,'Curve Summary ALBERTA'!$A$7:$AG$54,18,FALSE),0)</f>
        <v>52.999996185302734</v>
      </c>
      <c r="N18" s="134">
        <f>IF(ISNUMBER(VLOOKUP(N$8,'Curve Summary ALBERTA'!$A$7:$AG$54,18,FALSE)),VLOOKUP(N$8,'Curve Summary ALBERTA'!$A$7:$AG$54,18,FALSE),0)</f>
        <v>52.999996185302734</v>
      </c>
      <c r="O18" s="134">
        <f>IF(ISNUMBER(VLOOKUP(O$8,'Curve Summary ALBERTA'!$A$7:$AG$54,18,FALSE)),VLOOKUP(O$8,'Curve Summary ALBERTA'!$A$7:$AG$54,18,FALSE),0)</f>
        <v>52.999996185302734</v>
      </c>
      <c r="P18" s="134">
        <f>IF(ISNUMBER(VLOOKUP(P$8,'Curve Summary ALBERTA'!$A$7:$AG$54,18,FALSE)),VLOOKUP(P$8,'Curve Summary ALBERTA'!$A$7:$AG$54,18,FALSE),0)</f>
        <v>52.999996185302734</v>
      </c>
      <c r="Q18" s="134">
        <f>IF(ISNUMBER(VLOOKUP(Q$8,'Curve Summary ALBERTA'!$A$7:$AG$54,18,FALSE)),VLOOKUP(Q$8,'Curve Summary ALBERTA'!$A$7:$AG$54,18,FALSE),0)</f>
        <v>52.999996185302734</v>
      </c>
      <c r="R18" s="134">
        <f>IF(ISNUMBER(VLOOKUP(R$8,'Curve Summary ALBERTA'!$A$7:$AG$54,18,FALSE)),VLOOKUP(R$8,'Curve Summary ALBERTA'!$A$7:$AG$54,18,FALSE),0)</f>
        <v>52.999996185302734</v>
      </c>
      <c r="S18" s="134">
        <f>IF(ISNUMBER(VLOOKUP(S$8,'Curve Summary ALBERTA'!$A$7:$AG$54,18,FALSE)),VLOOKUP(S$8,'Curve Summary ALBERTA'!$A$7:$AG$54,18,FALSE),0)</f>
        <v>52.999996185302734</v>
      </c>
      <c r="T18" s="134">
        <f>IF(ISNUMBER(VLOOKUP(T$8,'Curve Summary ALBERTA'!$A$7:$AG$54,18,FALSE)),VLOOKUP(T$8,'Curve Summary ALBERTA'!$A$7:$AG$54,18,FALSE),0)</f>
        <v>52.999996185302734</v>
      </c>
      <c r="U18" s="134">
        <f>IF(ISNUMBER(VLOOKUP(U$8,'Curve Summary ALBERTA'!$A$7:$AG$54,18,FALSE)),VLOOKUP(U$8,'Curve Summary ALBERTA'!$A$7:$AG$54,18,FALSE),0)</f>
        <v>52.999996185302734</v>
      </c>
      <c r="V18" s="134">
        <f>IF(ISNUMBER(VLOOKUP(V$8,'Curve Summary ALBERTA'!$A$7:$AG$54,18,FALSE)),VLOOKUP(V$8,'Curve Summary ALBERTA'!$A$7:$AG$54,18,FALSE),0)</f>
        <v>52.999996490478516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AVERAGE(B18:I18)</f>
        <v>63.6875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63.6875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24.375000047683717</v>
      </c>
      <c r="C28" s="102">
        <f t="shared" si="2"/>
        <v>25.325000047683716</v>
      </c>
      <c r="D28" s="102">
        <f t="shared" si="2"/>
        <v>25.325000047683716</v>
      </c>
      <c r="E28" s="102">
        <f t="shared" si="2"/>
        <v>25.325000047683716</v>
      </c>
      <c r="F28" s="102">
        <f t="shared" si="2"/>
        <v>25.325000047683716</v>
      </c>
      <c r="G28" s="102">
        <f t="shared" si="2"/>
        <v>25.325000047683716</v>
      </c>
      <c r="H28" s="102">
        <f t="shared" si="2"/>
        <v>25.325000047683716</v>
      </c>
      <c r="I28" s="102">
        <f t="shared" si="2"/>
        <v>25.325000047683716</v>
      </c>
      <c r="J28" s="102">
        <f t="shared" si="2"/>
        <v>26.819999933242798</v>
      </c>
      <c r="K28" s="102">
        <f t="shared" si="2"/>
        <v>26.819999933242798</v>
      </c>
      <c r="L28" s="102">
        <f t="shared" si="2"/>
        <v>26.819999933242798</v>
      </c>
      <c r="M28" s="102">
        <f t="shared" si="2"/>
        <v>26.819999933242798</v>
      </c>
      <c r="N28" s="102">
        <f t="shared" si="2"/>
        <v>26.819999933242798</v>
      </c>
      <c r="O28" s="102">
        <f t="shared" si="2"/>
        <v>26.819999933242798</v>
      </c>
      <c r="P28" s="102">
        <f t="shared" si="2"/>
        <v>26.819999933242798</v>
      </c>
      <c r="Q28" s="102">
        <f t="shared" si="2"/>
        <v>26.819999933242798</v>
      </c>
      <c r="R28" s="102">
        <f t="shared" si="2"/>
        <v>26.819999933242798</v>
      </c>
      <c r="S28" s="102">
        <f t="shared" si="2"/>
        <v>26.819999933242798</v>
      </c>
      <c r="T28" s="102">
        <f t="shared" si="2"/>
        <v>26.819999933242798</v>
      </c>
      <c r="U28" s="102">
        <f t="shared" si="2"/>
        <v>26.819999933242798</v>
      </c>
      <c r="V28" s="102">
        <f t="shared" si="2"/>
        <v>26.819999933242798</v>
      </c>
      <c r="W28" s="26">
        <f t="shared" si="2"/>
        <v>26.819999933242798</v>
      </c>
      <c r="X28" s="26">
        <f t="shared" si="2"/>
        <v>26.819999933242798</v>
      </c>
      <c r="Y28" s="102">
        <f t="shared" si="2"/>
        <v>26.819999933242798</v>
      </c>
      <c r="Z28" s="102">
        <f t="shared" si="2"/>
        <v>26.819999933242798</v>
      </c>
      <c r="AA28" s="102">
        <f t="shared" si="2"/>
        <v>26.819999933242798</v>
      </c>
      <c r="AB28" s="102">
        <f t="shared" si="2"/>
        <v>26.819999933242798</v>
      </c>
      <c r="AC28" s="123">
        <f t="shared" si="2"/>
        <v>3.3000000000000007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26.879999876022339</v>
      </c>
      <c r="C29" s="26">
        <f t="shared" si="3"/>
        <v>26.879999876022339</v>
      </c>
      <c r="D29" s="26">
        <f t="shared" si="3"/>
        <v>26.879999876022339</v>
      </c>
      <c r="E29" s="26">
        <f t="shared" si="3"/>
        <v>26.879999876022339</v>
      </c>
      <c r="F29" s="26">
        <f t="shared" si="3"/>
        <v>26.879999876022339</v>
      </c>
      <c r="G29" s="26">
        <f t="shared" si="3"/>
        <v>26.879999876022339</v>
      </c>
      <c r="H29" s="26">
        <f t="shared" si="3"/>
        <v>26.879999876022339</v>
      </c>
      <c r="I29" s="26">
        <f t="shared" si="3"/>
        <v>26.879999876022339</v>
      </c>
      <c r="J29" s="26">
        <f t="shared" si="3"/>
        <v>27.380000114440918</v>
      </c>
      <c r="K29" s="26">
        <f t="shared" si="3"/>
        <v>27.380000114440918</v>
      </c>
      <c r="L29" s="26">
        <f t="shared" si="3"/>
        <v>27.380000114440918</v>
      </c>
      <c r="M29" s="26">
        <f t="shared" si="3"/>
        <v>27.380000114440918</v>
      </c>
      <c r="N29" s="26">
        <f t="shared" si="3"/>
        <v>27.380000114440918</v>
      </c>
      <c r="O29" s="26">
        <f t="shared" si="3"/>
        <v>27.380000114440918</v>
      </c>
      <c r="P29" s="26">
        <f t="shared" si="3"/>
        <v>27.380000114440918</v>
      </c>
      <c r="Q29" s="26">
        <f t="shared" si="3"/>
        <v>27.380000114440918</v>
      </c>
      <c r="R29" s="26">
        <f t="shared" si="3"/>
        <v>27.380000114440918</v>
      </c>
      <c r="S29" s="26">
        <f t="shared" si="3"/>
        <v>27.380000114440918</v>
      </c>
      <c r="T29" s="26">
        <f t="shared" si="3"/>
        <v>27.380000114440918</v>
      </c>
      <c r="U29" s="26">
        <f t="shared" si="3"/>
        <v>27.380000114440918</v>
      </c>
      <c r="V29" s="26">
        <f t="shared" si="3"/>
        <v>27.380000114440918</v>
      </c>
      <c r="W29" s="26">
        <f t="shared" si="3"/>
        <v>27.380000114440918</v>
      </c>
      <c r="X29" s="26">
        <f t="shared" si="3"/>
        <v>27.380000114440918</v>
      </c>
      <c r="Y29" s="26">
        <f t="shared" si="3"/>
        <v>27.380000114440918</v>
      </c>
      <c r="Z29" s="26">
        <f t="shared" si="3"/>
        <v>27.380000114440918</v>
      </c>
      <c r="AA29" s="26">
        <f t="shared" si="3"/>
        <v>27.380000114440918</v>
      </c>
      <c r="AB29" s="26">
        <f t="shared" si="3"/>
        <v>27.380000114440918</v>
      </c>
      <c r="AC29" s="124">
        <f t="shared" si="3"/>
        <v>3.6999999999999993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25.16999994277954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27.559999942779541</v>
      </c>
      <c r="K30" s="26">
        <f t="shared" si="4"/>
        <v>28.059999942779541</v>
      </c>
      <c r="L30" s="26">
        <f t="shared" si="4"/>
        <v>28.059999942779541</v>
      </c>
      <c r="M30" s="26">
        <f t="shared" si="4"/>
        <v>28.059999942779541</v>
      </c>
      <c r="N30" s="26">
        <f t="shared" si="4"/>
        <v>28.059999942779541</v>
      </c>
      <c r="O30" s="26">
        <f t="shared" si="4"/>
        <v>28.059999942779541</v>
      </c>
      <c r="P30" s="26">
        <f t="shared" si="4"/>
        <v>28.059999942779541</v>
      </c>
      <c r="Q30" s="26">
        <f t="shared" si="4"/>
        <v>28.059999942779541</v>
      </c>
      <c r="R30" s="26">
        <f t="shared" si="4"/>
        <v>28.059999942779541</v>
      </c>
      <c r="S30" s="26">
        <f t="shared" si="4"/>
        <v>28.059999942779541</v>
      </c>
      <c r="T30" s="26">
        <f t="shared" si="4"/>
        <v>28.059999942779541</v>
      </c>
      <c r="U30" s="26">
        <f t="shared" si="4"/>
        <v>28.059999942779541</v>
      </c>
      <c r="V30" s="26">
        <f t="shared" si="4"/>
        <v>28.059999942779541</v>
      </c>
      <c r="W30" s="26">
        <f t="shared" si="4"/>
        <v>28.059999942779541</v>
      </c>
      <c r="X30" s="26">
        <f t="shared" si="4"/>
        <v>28.059999942779541</v>
      </c>
      <c r="Y30" s="26">
        <f t="shared" si="4"/>
        <v>28.059999942779541</v>
      </c>
      <c r="Z30" s="26">
        <f t="shared" si="4"/>
        <v>28.059999942779541</v>
      </c>
      <c r="AA30" s="26">
        <f t="shared" si="4"/>
        <v>28.059999942779541</v>
      </c>
      <c r="AB30" s="26">
        <f t="shared" si="4"/>
        <v>28.059999942779541</v>
      </c>
      <c r="AC30" s="124">
        <f t="shared" si="4"/>
        <v>-1.6400000000000006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21.729999885559081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18.769999885559081</v>
      </c>
      <c r="K31" s="26">
        <f t="shared" si="5"/>
        <v>18.769999885559081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1.1600000000000001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25.160000762939454</v>
      </c>
      <c r="C32" s="26">
        <f t="shared" si="6"/>
        <v>27.200000762939453</v>
      </c>
      <c r="D32" s="26">
        <f t="shared" si="6"/>
        <v>27.200000762939453</v>
      </c>
      <c r="E32" s="26">
        <f t="shared" si="6"/>
        <v>27.200000762939453</v>
      </c>
      <c r="F32" s="26">
        <f t="shared" si="6"/>
        <v>27.200000762939453</v>
      </c>
      <c r="G32" s="26">
        <f t="shared" si="6"/>
        <v>27.200000762939453</v>
      </c>
      <c r="H32" s="26">
        <f t="shared" si="6"/>
        <v>27.200000762939453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-2.5399999999999991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26.849999523162843</v>
      </c>
      <c r="C33" s="99">
        <f t="shared" si="7"/>
        <v>27.249999523162842</v>
      </c>
      <c r="D33" s="99">
        <f t="shared" si="7"/>
        <v>27.249999523162842</v>
      </c>
      <c r="E33" s="99">
        <f t="shared" si="7"/>
        <v>27.249999523162842</v>
      </c>
      <c r="F33" s="99">
        <f t="shared" si="7"/>
        <v>27.249999523162842</v>
      </c>
      <c r="G33" s="99">
        <f t="shared" si="7"/>
        <v>27.249999523162842</v>
      </c>
      <c r="H33" s="99">
        <f t="shared" si="7"/>
        <v>27.249999523162842</v>
      </c>
      <c r="I33" s="99">
        <f t="shared" si="7"/>
        <v>27.249999523162842</v>
      </c>
      <c r="J33" s="99">
        <f t="shared" si="7"/>
        <v>25.75</v>
      </c>
      <c r="K33" s="99">
        <f t="shared" si="7"/>
        <v>25.75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1.2000000000000028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-10.649999999999999</v>
      </c>
      <c r="C34" s="102">
        <f t="shared" si="8"/>
        <v>-10.25</v>
      </c>
      <c r="D34" s="102">
        <f t="shared" si="8"/>
        <v>-10.25</v>
      </c>
      <c r="E34" s="102">
        <f t="shared" si="8"/>
        <v>-9.25</v>
      </c>
      <c r="F34" s="102">
        <f t="shared" si="8"/>
        <v>-9.25</v>
      </c>
      <c r="G34" s="102">
        <f t="shared" si="8"/>
        <v>-9.25</v>
      </c>
      <c r="H34" s="102">
        <f t="shared" si="8"/>
        <v>-9.25</v>
      </c>
      <c r="I34" s="102">
        <f t="shared" si="8"/>
        <v>-9.25</v>
      </c>
      <c r="J34" s="102">
        <f t="shared" si="8"/>
        <v>-11.5</v>
      </c>
      <c r="K34" s="102">
        <f t="shared" si="8"/>
        <v>-11.5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43</v>
      </c>
      <c r="C37" s="26">
        <f t="shared" si="9"/>
        <v>49</v>
      </c>
      <c r="D37" s="26">
        <f t="shared" si="9"/>
        <v>26</v>
      </c>
      <c r="E37" s="26">
        <f t="shared" si="9"/>
        <v>25.1</v>
      </c>
      <c r="F37" s="26">
        <f t="shared" si="9"/>
        <v>25.1</v>
      </c>
      <c r="G37" s="26">
        <f t="shared" si="9"/>
        <v>25.1</v>
      </c>
      <c r="H37" s="26">
        <f t="shared" si="9"/>
        <v>25.1</v>
      </c>
      <c r="I37" s="26">
        <f t="shared" si="9"/>
        <v>25.1</v>
      </c>
      <c r="J37" s="26">
        <f t="shared" si="9"/>
        <v>18.999996185302734</v>
      </c>
      <c r="K37" s="26">
        <f t="shared" si="9"/>
        <v>18.999996185302734</v>
      </c>
      <c r="L37" s="26">
        <f t="shared" si="9"/>
        <v>18.999996185302734</v>
      </c>
      <c r="M37" s="26">
        <f t="shared" si="9"/>
        <v>18.999996185302734</v>
      </c>
      <c r="N37" s="26">
        <f t="shared" si="9"/>
        <v>18.999996185302734</v>
      </c>
      <c r="O37" s="26">
        <f t="shared" si="9"/>
        <v>18.999996185302734</v>
      </c>
      <c r="P37" s="26">
        <f t="shared" si="9"/>
        <v>18.999996185302734</v>
      </c>
      <c r="Q37" s="26">
        <f t="shared" si="9"/>
        <v>18.999996185302734</v>
      </c>
      <c r="R37" s="26">
        <f t="shared" si="9"/>
        <v>18.999996185302734</v>
      </c>
      <c r="S37" s="26">
        <f t="shared" si="9"/>
        <v>18.999996185302734</v>
      </c>
      <c r="T37" s="26">
        <f t="shared" si="9"/>
        <v>18.999996185302734</v>
      </c>
      <c r="U37" s="26">
        <f t="shared" si="9"/>
        <v>18.999996185302734</v>
      </c>
      <c r="V37" s="26">
        <f t="shared" si="9"/>
        <v>18.999996490478516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10.576388888888886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37182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24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25.3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28.5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25.7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29.5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26.15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27.15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53.111111111111114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tabSelected="1" workbookViewId="0">
      <selection activeCell="C4" sqref="C4"/>
    </sheetView>
  </sheetViews>
  <sheetFormatPr defaultRowHeight="10.199999999999999" x14ac:dyDescent="0.2"/>
  <cols>
    <col min="3" max="3" width="12.125" customWidth="1"/>
    <col min="7" max="7" width="14" customWidth="1"/>
  </cols>
  <sheetData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37183</v>
      </c>
      <c r="E3" t="s">
        <v>202</v>
      </c>
      <c r="G3" s="4">
        <f>WORKDAY(Top!C3, -1, Holidays)</f>
        <v>37182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37183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182880</xdr:colOff>
                <xdr:row>8</xdr:row>
                <xdr:rowOff>30480</xdr:rowOff>
              </from>
              <to>
                <xdr:col>3</xdr:col>
                <xdr:colOff>7620</xdr:colOff>
                <xdr:row>11</xdr:row>
                <xdr:rowOff>15240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99060</xdr:colOff>
                <xdr:row>14</xdr:row>
                <xdr:rowOff>7620</xdr:rowOff>
              </from>
              <to>
                <xdr:col>3</xdr:col>
                <xdr:colOff>22860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10" sqref="C10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" style="152" bestFit="1" customWidth="1"/>
    <col min="30" max="31" width="9.875" style="282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37183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9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8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7">
        <f>+crvDate</f>
        <v>37183</v>
      </c>
    </row>
    <row r="7" spans="1:140" ht="10.5" hidden="1" customHeight="1" x14ac:dyDescent="0.25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5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65" customHeight="1" x14ac:dyDescent="0.2">
      <c r="A9" s="300" t="s">
        <v>139</v>
      </c>
      <c r="B9" s="282" t="s">
        <v>54</v>
      </c>
      <c r="C9" s="195">
        <f>'Power Desk Daily Price'!$AC9</f>
        <v>28.144444444444446</v>
      </c>
      <c r="D9" s="195">
        <f ca="1">IF(ISERROR((AVERAGE(OFFSET('Curve Summary'!$D$6,11,0,16,1))*16+ 9* 'Curve Summary Backup'!$D$38)/25), 'Curve Summary Backup'!$D$38,(AVERAGE(OFFSET('Curve Summary'!$D$6,11,0,16,1))*16+ 9* 'Curve Summary Backup'!$D$38)/25)</f>
        <v>28.75</v>
      </c>
      <c r="E9" s="195">
        <f>VLOOKUP(E$7,'Curve Summary'!$A$7:$AG$54,4)</f>
        <v>36.75</v>
      </c>
      <c r="F9" s="301">
        <f t="shared" ref="F9:F15" ca="1" si="0">(C9*C$5+D9*D$5+E9*E$5)/(SUM(C$5:E$5))</f>
        <v>31.916439909297054</v>
      </c>
      <c r="G9" s="195">
        <f t="shared" ref="G9:G15" si="1">AVERAGE(H9:I9)</f>
        <v>35.75</v>
      </c>
      <c r="H9" s="195">
        <f t="shared" ref="H9:I15" si="2">AG9</f>
        <v>36.75</v>
      </c>
      <c r="I9" s="195">
        <f t="shared" si="2"/>
        <v>34.75</v>
      </c>
      <c r="J9" s="195">
        <f t="shared" ref="J9:J15" si="3">AVERAGE(K9:L9)</f>
        <v>30.375</v>
      </c>
      <c r="K9" s="195">
        <f t="shared" ref="K9:N15" si="4">AI9</f>
        <v>31.5</v>
      </c>
      <c r="L9" s="195">
        <f t="shared" si="4"/>
        <v>29.25</v>
      </c>
      <c r="M9" s="195">
        <f t="shared" si="4"/>
        <v>27.5</v>
      </c>
      <c r="N9" s="195">
        <f t="shared" si="4"/>
        <v>28.75</v>
      </c>
      <c r="O9" s="195">
        <f t="shared" ref="O9:O15" si="5">AVERAGE(P9:Q9)</f>
        <v>44.875</v>
      </c>
      <c r="P9" s="191">
        <f t="shared" ref="P9:R15" si="6">AM9</f>
        <v>41.25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35.75</v>
      </c>
      <c r="T9" s="195">
        <f t="shared" ref="T9:V15" si="8">AP9</f>
        <v>37</v>
      </c>
      <c r="U9" s="195">
        <f t="shared" si="8"/>
        <v>34</v>
      </c>
      <c r="V9" s="195">
        <f t="shared" si="8"/>
        <v>36.25</v>
      </c>
      <c r="W9" s="301">
        <f>SUM(AG28:AR28)/SUM($AG$5:$AR$5)</f>
        <v>35.628431372549016</v>
      </c>
      <c r="X9" s="195">
        <f>SUM(AS28:BD28)/SUM($AS$5:$BD$5)</f>
        <v>38.741176470588236</v>
      </c>
      <c r="Y9" s="195">
        <f>SUM(BE28:BR28)/SUM($BE$5:$BR$5)</f>
        <v>39.316711409395964</v>
      </c>
      <c r="Z9" s="195">
        <f>SUM(BQ28:CB28)/SUM($BQ$5:$CB$5)</f>
        <v>39.527215686274509</v>
      </c>
      <c r="AA9" s="195">
        <f t="shared" ref="AA9:AA15" si="9">SUM(CC28:DX28)/SUM($CC$5:$DX$5)</f>
        <v>40.683068627450979</v>
      </c>
      <c r="AB9" s="196">
        <f t="shared" ref="AB9:AB15" si="10">SUM(DY28:EJ28)/SUM($DY$5:$EJ$5)</f>
        <v>41.905507812499998</v>
      </c>
      <c r="AC9" s="302">
        <f t="shared" ref="AC9:AC15" ca="1" si="11">(C9*C$5+D9*D$5+E9*E$5+SUM(AG28:EJ28))/(SUM(C$5:E$5)+SUM($AG$5:$EJ$5))</f>
        <v>39.574902239265263</v>
      </c>
      <c r="AD9" s="303"/>
      <c r="AE9" s="303"/>
      <c r="AF9" s="304"/>
      <c r="AG9" s="191">
        <f>VLOOKUP(AG$7,'Curve Summary'!$A$7:$AG$161,4)</f>
        <v>36.75</v>
      </c>
      <c r="AH9" s="191">
        <f>VLOOKUP(AH$7,'Curve Summary'!$A$7:$AG$161,4)</f>
        <v>34.75</v>
      </c>
      <c r="AI9" s="191">
        <f>VLOOKUP(AI$7,'Curve Summary'!$A$7:$AG$161,4)</f>
        <v>31.5</v>
      </c>
      <c r="AJ9" s="191">
        <f>VLOOKUP(AJ$7,'Curve Summary'!$A$7:$AG$161,4)</f>
        <v>29.25</v>
      </c>
      <c r="AK9" s="191">
        <f>VLOOKUP(AK$7,'Curve Summary'!$A$7:$AG$161,4)</f>
        <v>27.5</v>
      </c>
      <c r="AL9" s="191">
        <f>VLOOKUP(AL$7,'Curve Summary'!$A$7:$AG$161,4)</f>
        <v>28.75</v>
      </c>
      <c r="AM9" s="191">
        <f>VLOOKUP(AM$7,'Curve Summary'!$A$7:$AG$161,4)</f>
        <v>41.25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37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40.5</v>
      </c>
      <c r="AT9" s="191">
        <f>VLOOKUP(AT$7,'Curve Summary'!$A$7:$AG$161,4)</f>
        <v>40</v>
      </c>
      <c r="AU9" s="191">
        <f>VLOOKUP(AU$7,'Curve Summary'!$A$7:$AG$161,4)</f>
        <v>34.5</v>
      </c>
      <c r="AV9" s="191">
        <f>VLOOKUP(AV$7,'Curve Summary'!$A$7:$AG$161,4)</f>
        <v>31.5</v>
      </c>
      <c r="AW9" s="191">
        <f>VLOOKUP(AW$7,'Curve Summary'!$A$7:$AG$161,4)</f>
        <v>28</v>
      </c>
      <c r="AX9" s="191">
        <f>VLOOKUP(AX$7,'Curve Summary'!$A$7:$AG$161,4)</f>
        <v>29</v>
      </c>
      <c r="AY9" s="191">
        <f>VLOOKUP(AY$7,'Curve Summary'!$A$7:$AG$161,4)</f>
        <v>47.5</v>
      </c>
      <c r="AZ9" s="191">
        <f>VLOOKUP(AZ$7,'Curve Summary'!$A$7:$AG$161,4)</f>
        <v>55.5</v>
      </c>
      <c r="BA9" s="191">
        <f>VLOOKUP(BA$7,'Curve Summary'!$A$7:$AG$161,4)</f>
        <v>45.75</v>
      </c>
      <c r="BB9" s="191">
        <f>VLOOKUP(BB$7,'Curve Summary'!$A$7:$AG$161,4)</f>
        <v>39.25</v>
      </c>
      <c r="BC9" s="191">
        <f>VLOOKUP(BC$7,'Curve Summary'!$A$7:$AG$161,4)</f>
        <v>35.5</v>
      </c>
      <c r="BD9" s="191">
        <f>VLOOKUP(BD$7,'Curve Summary'!$A$7:$AG$161,4)</f>
        <v>37.5</v>
      </c>
      <c r="BE9" s="191">
        <f>VLOOKUP(BE$7,'Curve Summary'!$A$7:$AG$161,4)</f>
        <v>40.65</v>
      </c>
      <c r="BF9" s="191">
        <f>VLOOKUP(BF$7,'Curve Summary'!$A$7:$AG$161,4)</f>
        <v>40.22</v>
      </c>
      <c r="BG9" s="191">
        <f>VLOOKUP(BG$7,'Curve Summary'!$A$7:$AG$161,4)</f>
        <v>35.49</v>
      </c>
      <c r="BH9" s="191">
        <f>VLOOKUP(BH$7,'Curve Summary'!$A$7:$AG$161,4)</f>
        <v>32.92</v>
      </c>
      <c r="BI9" s="191">
        <f>VLOOKUP(BI$7,'Curve Summary'!$A$7:$AG$161,4)</f>
        <v>29.91</v>
      </c>
      <c r="BJ9" s="191">
        <f>VLOOKUP(BJ$7,'Curve Summary'!$A$7:$AG$161,4)</f>
        <v>30.77</v>
      </c>
      <c r="BK9" s="191">
        <f>VLOOKUP(BK$7,'Curve Summary'!$A$7:$AG$161,4)</f>
        <v>46.66</v>
      </c>
      <c r="BL9" s="191">
        <f>VLOOKUP(BL$7,'Curve Summary'!$A$7:$AG$161,4)</f>
        <v>53.53</v>
      </c>
      <c r="BM9" s="191">
        <f>VLOOKUP(BM$7,'Curve Summary'!$A$7:$AG$161,4)</f>
        <v>45.16</v>
      </c>
      <c r="BN9" s="191">
        <f>VLOOKUP(BN$7,'Curve Summary'!$A$7:$AG$161,4)</f>
        <v>39.58</v>
      </c>
      <c r="BO9" s="191">
        <f>VLOOKUP(BO$7,'Curve Summary'!$A$7:$AG$161,4)</f>
        <v>36.36</v>
      </c>
      <c r="BP9" s="191">
        <f>VLOOKUP(BP$7,'Curve Summary'!$A$7:$AG$161,4)</f>
        <v>38.08</v>
      </c>
      <c r="BQ9" s="191">
        <f>VLOOKUP(BQ$7,'Curve Summary'!$A$7:$AG$161,4)</f>
        <v>40.82</v>
      </c>
      <c r="BR9" s="191">
        <f>VLOOKUP(BR$7,'Curve Summary'!$A$7:$AG$161,4)</f>
        <v>40.450000000000003</v>
      </c>
      <c r="BS9" s="191">
        <f>VLOOKUP(BS$7,'Curve Summary'!$A$7:$AG$161,4)</f>
        <v>36.4</v>
      </c>
      <c r="BT9" s="191">
        <f>VLOOKUP(BT$7,'Curve Summary'!$A$7:$AG$161,4)</f>
        <v>34.19</v>
      </c>
      <c r="BU9" s="191">
        <f>VLOOKUP(BU$7,'Curve Summary'!$A$7:$AG$161,4)</f>
        <v>31.61</v>
      </c>
      <c r="BV9" s="191">
        <f>VLOOKUP(BV$7,'Curve Summary'!$A$7:$AG$161,4)</f>
        <v>32.35</v>
      </c>
      <c r="BW9" s="191">
        <f>VLOOKUP(BW$7,'Curve Summary'!$A$7:$AG$161,4)</f>
        <v>46</v>
      </c>
      <c r="BX9" s="191">
        <f>VLOOKUP(BX$7,'Curve Summary'!$A$7:$AG$161,4)</f>
        <v>51.9</v>
      </c>
      <c r="BY9" s="191">
        <f>VLOOKUP(BY$7,'Curve Summary'!$A$7:$AG$161,4)</f>
        <v>44.71</v>
      </c>
      <c r="BZ9" s="191">
        <f>VLOOKUP(BZ$7,'Curve Summary'!$A$7:$AG$161,4)</f>
        <v>39.92</v>
      </c>
      <c r="CA9" s="191">
        <f>VLOOKUP(CA$7,'Curve Summary'!$A$7:$AG$161,4)</f>
        <v>37.159999999999997</v>
      </c>
      <c r="CB9" s="191">
        <f>VLOOKUP(CB$7,'Curve Summary'!$A$7:$AG$161,4)</f>
        <v>38.630000000000003</v>
      </c>
      <c r="CC9" s="191">
        <f>VLOOKUP(CC$7,'Curve Summary'!$A$7:$AG$161,4)</f>
        <v>41.15</v>
      </c>
      <c r="CD9" s="191">
        <f>VLOOKUP(CD$7,'Curve Summary'!$A$7:$AG$161,4)</f>
        <v>40.82</v>
      </c>
      <c r="CE9" s="191">
        <f>VLOOKUP(CE$7,'Curve Summary'!$A$7:$AG$161,4)</f>
        <v>37.130000000000003</v>
      </c>
      <c r="CF9" s="191">
        <f>VLOOKUP(CF$7,'Curve Summary'!$A$7:$AG$161,4)</f>
        <v>35.119999999999997</v>
      </c>
      <c r="CG9" s="191">
        <f>VLOOKUP(CG$7,'Curve Summary'!$A$7:$AG$161,4)</f>
        <v>32.770000000000003</v>
      </c>
      <c r="CH9" s="191">
        <f>VLOOKUP(CH$7,'Curve Summary'!$A$7:$AG$161,4)</f>
        <v>33.44</v>
      </c>
      <c r="CI9" s="191">
        <f>VLOOKUP(CI$7,'Curve Summary'!$A$7:$AG$161,4)</f>
        <v>45.87</v>
      </c>
      <c r="CJ9" s="191">
        <f>VLOOKUP(CJ$7,'Curve Summary'!$A$7:$AG$161,4)</f>
        <v>51.24</v>
      </c>
      <c r="CK9" s="191">
        <f>VLOOKUP(CK$7,'Curve Summary'!$A$7:$AG$161,4)</f>
        <v>44.7</v>
      </c>
      <c r="CL9" s="191">
        <f>VLOOKUP(CL$7,'Curve Summary'!$A$7:$AG$161,4)</f>
        <v>40.33</v>
      </c>
      <c r="CM9" s="191">
        <f>VLOOKUP(CM$7,'Curve Summary'!$A$7:$AG$161,4)</f>
        <v>37.82</v>
      </c>
      <c r="CN9" s="191">
        <f>VLOOKUP(CN$7,'Curve Summary'!$A$7:$AG$161,4)</f>
        <v>39.159999999999997</v>
      </c>
      <c r="CO9" s="191">
        <f>VLOOKUP(CO$7,'Curve Summary'!$A$7:$AG$161,4)</f>
        <v>41.49</v>
      </c>
      <c r="CP9" s="191">
        <f>VLOOKUP(CP$7,'Curve Summary'!$A$7:$AG$161,4)</f>
        <v>41.19</v>
      </c>
      <c r="CQ9" s="191">
        <f>VLOOKUP(CQ$7,'Curve Summary'!$A$7:$AG$161,4)</f>
        <v>37.83</v>
      </c>
      <c r="CR9" s="191">
        <f>VLOOKUP(CR$7,'Curve Summary'!$A$7:$AG$161,4)</f>
        <v>36</v>
      </c>
      <c r="CS9" s="191">
        <f>VLOOKUP(CS$7,'Curve Summary'!$A$7:$AG$161,4)</f>
        <v>33.86</v>
      </c>
      <c r="CT9" s="191">
        <f>VLOOKUP(CT$7,'Curve Summary'!$A$7:$AG$161,4)</f>
        <v>34.479999999999997</v>
      </c>
      <c r="CU9" s="191">
        <f>VLOOKUP(CU$7,'Curve Summary'!$A$7:$AG$161,4)</f>
        <v>45.79</v>
      </c>
      <c r="CV9" s="191">
        <f>VLOOKUP(CV$7,'Curve Summary'!$A$7:$AG$161,4)</f>
        <v>50.68</v>
      </c>
      <c r="CW9" s="191">
        <f>VLOOKUP(CW$7,'Curve Summary'!$A$7:$AG$161,4)</f>
        <v>44.72</v>
      </c>
      <c r="CX9" s="191">
        <f>VLOOKUP(CX$7,'Curve Summary'!$A$7:$AG$161,4)</f>
        <v>40.76</v>
      </c>
      <c r="CY9" s="191">
        <f>VLOOKUP(CY$7,'Curve Summary'!$A$7:$AG$161,4)</f>
        <v>38.47</v>
      </c>
      <c r="CZ9" s="191">
        <f>VLOOKUP(CZ$7,'Curve Summary'!$A$7:$AG$161,4)</f>
        <v>39.69</v>
      </c>
      <c r="DA9" s="191">
        <f>VLOOKUP(DA$7,'Curve Summary'!$A$7:$AG$161,4)</f>
        <v>41.91</v>
      </c>
      <c r="DB9" s="191">
        <f>VLOOKUP(DB$7,'Curve Summary'!$A$7:$AG$161,4)</f>
        <v>41.63</v>
      </c>
      <c r="DC9" s="191">
        <f>VLOOKUP(DC$7,'Curve Summary'!$A$7:$AG$161,4)</f>
        <v>38.5</v>
      </c>
      <c r="DD9" s="191">
        <f>VLOOKUP(DD$7,'Curve Summary'!$A$7:$AG$161,4)</f>
        <v>36.799999999999997</v>
      </c>
      <c r="DE9" s="191">
        <f>VLOOKUP(DE$7,'Curve Summary'!$A$7:$AG$161,4)</f>
        <v>34.81</v>
      </c>
      <c r="DF9" s="191">
        <f>VLOOKUP(DF$7,'Curve Summary'!$A$7:$AG$161,4)</f>
        <v>35.39</v>
      </c>
      <c r="DG9" s="191">
        <f>VLOOKUP(DG$7,'Curve Summary'!$A$7:$AG$161,4)</f>
        <v>45.92</v>
      </c>
      <c r="DH9" s="191">
        <f>VLOOKUP(DH$7,'Curve Summary'!$A$7:$AG$161,4)</f>
        <v>50.47</v>
      </c>
      <c r="DI9" s="191">
        <f>VLOOKUP(DI$7,'Curve Summary'!$A$7:$AG$161,4)</f>
        <v>44.93</v>
      </c>
      <c r="DJ9" s="191">
        <f>VLOOKUP(DJ$7,'Curve Summary'!$A$7:$AG$161,4)</f>
        <v>41.23</v>
      </c>
      <c r="DK9" s="191">
        <f>VLOOKUP(DK$7,'Curve Summary'!$A$7:$AG$161,4)</f>
        <v>39.1</v>
      </c>
      <c r="DL9" s="191">
        <f>VLOOKUP(DL$7,'Curve Summary'!$A$7:$AG$161,4)</f>
        <v>40.25</v>
      </c>
      <c r="DM9" s="191">
        <f>VLOOKUP(DM$7,'Curve Summary'!$A$7:$AG$161,4)</f>
        <v>42.34</v>
      </c>
      <c r="DN9" s="191">
        <f>VLOOKUP(DN$7,'Curve Summary'!$A$7:$AG$161,4)</f>
        <v>42.08</v>
      </c>
      <c r="DO9" s="191">
        <f>VLOOKUP(DO$7,'Curve Summary'!$A$7:$AG$161,4)</f>
        <v>39.17</v>
      </c>
      <c r="DP9" s="191">
        <f>VLOOKUP(DP$7,'Curve Summary'!$A$7:$AG$161,4)</f>
        <v>37.58</v>
      </c>
      <c r="DQ9" s="191">
        <f>VLOOKUP(DQ$7,'Curve Summary'!$A$7:$AG$161,4)</f>
        <v>35.729999999999997</v>
      </c>
      <c r="DR9" s="191">
        <f>VLOOKUP(DR$7,'Curve Summary'!$A$7:$AG$161,4)</f>
        <v>36.270000000000003</v>
      </c>
      <c r="DS9" s="191">
        <f>VLOOKUP(DS$7,'Curve Summary'!$A$7:$AG$161,4)</f>
        <v>46.07</v>
      </c>
      <c r="DT9" s="191">
        <f>VLOOKUP(DT$7,'Curve Summary'!$A$7:$AG$161,4)</f>
        <v>50.32</v>
      </c>
      <c r="DU9" s="191">
        <f>VLOOKUP(DU$7,'Curve Summary'!$A$7:$AG$161,4)</f>
        <v>45.15</v>
      </c>
      <c r="DV9" s="191">
        <f>VLOOKUP(DV$7,'Curve Summary'!$A$7:$AG$161,4)</f>
        <v>41.71</v>
      </c>
      <c r="DW9" s="191">
        <f>VLOOKUP(DW$7,'Curve Summary'!$A$7:$AG$161,4)</f>
        <v>39.729999999999997</v>
      </c>
      <c r="DX9" s="191">
        <f>VLOOKUP(DX$7,'Curve Summary'!$A$7:$AG$161,4)</f>
        <v>40.79</v>
      </c>
      <c r="DY9" s="191">
        <f>VLOOKUP(DY$7,'Curve Summary'!$A$7:$AG$161,4)</f>
        <v>42.77</v>
      </c>
      <c r="DZ9" s="191">
        <f>VLOOKUP(DZ$7,'Curve Summary'!$A$7:$AG$161,4)</f>
        <v>42.53</v>
      </c>
      <c r="EA9" s="191">
        <f>VLOOKUP(EA$7,'Curve Summary'!$A$7:$AG$161,4)</f>
        <v>39.82</v>
      </c>
      <c r="EB9" s="191">
        <f>VLOOKUP(EB$7,'Curve Summary'!$A$7:$AG$161,4)</f>
        <v>38.35</v>
      </c>
      <c r="EC9" s="191">
        <f>VLOOKUP(EC$7,'Curve Summary'!$A$7:$AG$161,4)</f>
        <v>36.619999999999997</v>
      </c>
      <c r="ED9" s="191">
        <f>VLOOKUP(ED$7,'Curve Summary'!$A$7:$AG$161,4)</f>
        <v>37.119999999999997</v>
      </c>
      <c r="EE9" s="191">
        <f>VLOOKUP(EE$7,'Curve Summary'!$A$7:$AG$161,4)</f>
        <v>46.25</v>
      </c>
      <c r="EF9" s="191">
        <f>VLOOKUP(EF$7,'Curve Summary'!$A$7:$AG$161,4)</f>
        <v>50.2</v>
      </c>
      <c r="EG9" s="191">
        <f>VLOOKUP(EG$7,'Curve Summary'!$A$7:$AG$161,4)</f>
        <v>45.4</v>
      </c>
      <c r="EH9" s="191">
        <f>VLOOKUP(EH$7,'Curve Summary'!$A$7:$AG$161,4)</f>
        <v>42.19</v>
      </c>
      <c r="EI9" s="191">
        <f>VLOOKUP(EI$7,'Curve Summary'!$A$7:$AG$161,4)</f>
        <v>40.35</v>
      </c>
      <c r="EJ9" s="191">
        <f>VLOOKUP(EJ$7,'Curve Summary'!$A$7:$AG$161,4)</f>
        <v>41.34</v>
      </c>
    </row>
    <row r="10" spans="1:140" ht="13.65" customHeight="1" x14ac:dyDescent="0.2">
      <c r="A10" s="305" t="s">
        <v>140</v>
      </c>
      <c r="B10" s="306" t="s">
        <v>55</v>
      </c>
      <c r="C10" s="191">
        <f>'Power Desk Daily Price'!$AC10</f>
        <v>29</v>
      </c>
      <c r="D10" s="191">
        <f ca="1">IF(ISERROR((AVERAGE(OFFSET('Curve Summary'!$C$6,11,0,16,1))*16+ 9* 'Curve Summary Backup'!$C$38)/25), 'Curve Summary Backup'!$C$38,(AVERAGE(OFFSET('Curve Summary'!$C$6,11,0,16,1))*16+ 9* 'Curve Summary Backup'!$C$38)/25)</f>
        <v>29.5</v>
      </c>
      <c r="E10" s="191">
        <f>VLOOKUP(E$7,'Curve Summary'!$A$7:$AG$55,3)</f>
        <v>37</v>
      </c>
      <c r="F10" s="307">
        <f t="shared" ca="1" si="0"/>
        <v>32.479591836734691</v>
      </c>
      <c r="G10" s="191">
        <f t="shared" si="1"/>
        <v>35.700000000000003</v>
      </c>
      <c r="H10" s="191">
        <f t="shared" si="2"/>
        <v>36.75</v>
      </c>
      <c r="I10" s="191">
        <f t="shared" si="2"/>
        <v>34.65</v>
      </c>
      <c r="J10" s="191">
        <f t="shared" si="3"/>
        <v>31.375</v>
      </c>
      <c r="K10" s="191">
        <f t="shared" si="4"/>
        <v>31.5</v>
      </c>
      <c r="L10" s="191">
        <f t="shared" si="4"/>
        <v>31.25</v>
      </c>
      <c r="M10" s="191">
        <f t="shared" si="4"/>
        <v>30</v>
      </c>
      <c r="N10" s="191">
        <f t="shared" si="4"/>
        <v>31.25</v>
      </c>
      <c r="O10" s="191">
        <f t="shared" si="5"/>
        <v>47.625</v>
      </c>
      <c r="P10" s="191">
        <f t="shared" si="6"/>
        <v>44.25</v>
      </c>
      <c r="Q10" s="191">
        <f t="shared" si="6"/>
        <v>51</v>
      </c>
      <c r="R10" s="191">
        <f t="shared" si="6"/>
        <v>45</v>
      </c>
      <c r="S10" s="191">
        <f t="shared" si="7"/>
        <v>35.75</v>
      </c>
      <c r="T10" s="191">
        <f t="shared" si="8"/>
        <v>37</v>
      </c>
      <c r="U10" s="191">
        <f t="shared" si="8"/>
        <v>34</v>
      </c>
      <c r="V10" s="191">
        <f t="shared" si="8"/>
        <v>36.25</v>
      </c>
      <c r="W10" s="307">
        <f t="shared" ref="W10:W15" si="12">SUM(AG29:AR29)/SUM($AG$5:$AR$5)</f>
        <v>36.95392156862745</v>
      </c>
      <c r="X10" s="191">
        <f t="shared" ref="X10:X15" si="13">SUM(AS29:BD29)/SUM($AS$5:$BD$5)</f>
        <v>40.666666666666664</v>
      </c>
      <c r="Y10" s="191">
        <f t="shared" ref="Y10:Y15" si="14">SUM(BE29:BR29)/SUM($BE$5:$BR$5)</f>
        <v>41.059127516778524</v>
      </c>
      <c r="Z10" s="191">
        <f t="shared" ref="Z10:Z15" si="15">SUM(BQ29:CB29)/SUM($BQ$5:$CB$5)</f>
        <v>41.547058823529412</v>
      </c>
      <c r="AA10" s="191">
        <f t="shared" si="9"/>
        <v>43.402921568627441</v>
      </c>
      <c r="AB10" s="192">
        <f t="shared" si="10"/>
        <v>45.476132812500012</v>
      </c>
      <c r="AC10" s="308">
        <f t="shared" ca="1" si="11"/>
        <v>41.940238602471233</v>
      </c>
      <c r="AD10" s="303"/>
      <c r="AE10" s="303"/>
      <c r="AF10" s="304"/>
      <c r="AG10" s="309">
        <f>VLOOKUP(AG$7,'Curve Summary'!$A$8:$AG$161,3)</f>
        <v>36.75</v>
      </c>
      <c r="AH10" s="309">
        <f>VLOOKUP(AH$7,'Curve Summary'!$A$8:$AG$161,3)</f>
        <v>34.65</v>
      </c>
      <c r="AI10" s="309">
        <f>VLOOKUP(AI$7,'Curve Summary'!$A$8:$AG$161,3)</f>
        <v>31.5</v>
      </c>
      <c r="AJ10" s="309">
        <f>VLOOKUP(AJ$7,'Curve Summary'!$A$8:$AG$161,3)</f>
        <v>31.25</v>
      </c>
      <c r="AK10" s="309">
        <f>VLOOKUP(AK$7,'Curve Summary'!$A$8:$AG$161,3)</f>
        <v>30</v>
      </c>
      <c r="AL10" s="309">
        <f>VLOOKUP(AL$7,'Curve Summary'!$A$8:$AG$161,3)</f>
        <v>31.25</v>
      </c>
      <c r="AM10" s="309">
        <f>VLOOKUP(AM$7,'Curve Summary'!$A$8:$AG$161,3)</f>
        <v>44.25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37</v>
      </c>
      <c r="AQ10" s="309">
        <f>VLOOKUP(AQ$7,'Curve Summary'!$A$8:$AG$161,3)</f>
        <v>34</v>
      </c>
      <c r="AR10" s="309">
        <f>VLOOKUP(AR$7,'Curve Summary'!$A$8:$AG$161,3)</f>
        <v>36.25</v>
      </c>
      <c r="AS10" s="309">
        <f>VLOOKUP(AS$7,'Curve Summary'!$A$8:$AG$161,3)</f>
        <v>40.5</v>
      </c>
      <c r="AT10" s="309">
        <f>VLOOKUP(AT$7,'Curve Summary'!$A$8:$AG$161,3)</f>
        <v>40.25</v>
      </c>
      <c r="AU10" s="309">
        <f>VLOOKUP(AU$7,'Curve Summary'!$A$8:$AG$161,3)</f>
        <v>34.75</v>
      </c>
      <c r="AV10" s="309">
        <f>VLOOKUP(AV$7,'Curve Summary'!$A$8:$AG$161,3)</f>
        <v>35</v>
      </c>
      <c r="AW10" s="309">
        <f>VLOOKUP(AW$7,'Curve Summary'!$A$8:$AG$161,3)</f>
        <v>31.5</v>
      </c>
      <c r="AX10" s="309">
        <f>VLOOKUP(AX$7,'Curve Summary'!$A$8:$AG$161,3)</f>
        <v>32.25</v>
      </c>
      <c r="AY10" s="309">
        <f>VLOOKUP(AY$7,'Curve Summary'!$A$8:$AG$161,3)</f>
        <v>52</v>
      </c>
      <c r="AZ10" s="309">
        <f>VLOOKUP(AZ$7,'Curve Summary'!$A$8:$AG$161,3)</f>
        <v>59</v>
      </c>
      <c r="BA10" s="309">
        <f>VLOOKUP(BA$7,'Curve Summary'!$A$8:$AG$161,3)</f>
        <v>49.25</v>
      </c>
      <c r="BB10" s="309">
        <f>VLOOKUP(BB$7,'Curve Summary'!$A$8:$AG$161,3)</f>
        <v>39.5</v>
      </c>
      <c r="BC10" s="309">
        <f>VLOOKUP(BC$7,'Curve Summary'!$A$8:$AG$161,3)</f>
        <v>35.75</v>
      </c>
      <c r="BD10" s="309">
        <f>VLOOKUP(BD$7,'Curve Summary'!$A$8:$AG$161,3)</f>
        <v>37.75</v>
      </c>
      <c r="BE10" s="309">
        <f>VLOOKUP(BE$7,'Curve Summary'!$A$8:$AG$161,3)</f>
        <v>40.909999999999997</v>
      </c>
      <c r="BF10" s="309">
        <f>VLOOKUP(BF$7,'Curve Summary'!$A$8:$AG$161,3)</f>
        <v>40.700000000000003</v>
      </c>
      <c r="BG10" s="309">
        <f>VLOOKUP(BG$7,'Curve Summary'!$A$8:$AG$161,3)</f>
        <v>35.979999999999997</v>
      </c>
      <c r="BH10" s="309">
        <f>VLOOKUP(BH$7,'Curve Summary'!$A$8:$AG$161,3)</f>
        <v>36.200000000000003</v>
      </c>
      <c r="BI10" s="309">
        <f>VLOOKUP(BI$7,'Curve Summary'!$A$8:$AG$161,3)</f>
        <v>33.19</v>
      </c>
      <c r="BJ10" s="309">
        <f>VLOOKUP(BJ$7,'Curve Summary'!$A$8:$AG$161,3)</f>
        <v>33.840000000000003</v>
      </c>
      <c r="BK10" s="309">
        <f>VLOOKUP(BK$7,'Curve Summary'!$A$8:$AG$161,3)</f>
        <v>50.8</v>
      </c>
      <c r="BL10" s="309">
        <f>VLOOKUP(BL$7,'Curve Summary'!$A$8:$AG$161,3)</f>
        <v>56.81</v>
      </c>
      <c r="BM10" s="309">
        <f>VLOOKUP(BM$7,'Curve Summary'!$A$8:$AG$161,3)</f>
        <v>48.44</v>
      </c>
      <c r="BN10" s="309">
        <f>VLOOKUP(BN$7,'Curve Summary'!$A$8:$AG$161,3)</f>
        <v>40.07</v>
      </c>
      <c r="BO10" s="309">
        <f>VLOOKUP(BO$7,'Curve Summary'!$A$8:$AG$161,3)</f>
        <v>36.85</v>
      </c>
      <c r="BP10" s="309">
        <f>VLOOKUP(BP$7,'Curve Summary'!$A$8:$AG$161,3)</f>
        <v>38.57</v>
      </c>
      <c r="BQ10" s="309">
        <f>VLOOKUP(BQ$7,'Curve Summary'!$A$8:$AG$161,3)</f>
        <v>41.4</v>
      </c>
      <c r="BR10" s="309">
        <f>VLOOKUP(BR$7,'Curve Summary'!$A$8:$AG$161,3)</f>
        <v>41.23</v>
      </c>
      <c r="BS10" s="309">
        <f>VLOOKUP(BS$7,'Curve Summary'!$A$8:$AG$161,3)</f>
        <v>37.17</v>
      </c>
      <c r="BT10" s="309">
        <f>VLOOKUP(BT$7,'Curve Summary'!$A$8:$AG$161,3)</f>
        <v>37.36</v>
      </c>
      <c r="BU10" s="309">
        <f>VLOOKUP(BU$7,'Curve Summary'!$A$8:$AG$161,3)</f>
        <v>34.78</v>
      </c>
      <c r="BV10" s="309">
        <f>VLOOKUP(BV$7,'Curve Summary'!$A$8:$AG$161,3)</f>
        <v>35.340000000000003</v>
      </c>
      <c r="BW10" s="309">
        <f>VLOOKUP(BW$7,'Curve Summary'!$A$8:$AG$161,3)</f>
        <v>49.94</v>
      </c>
      <c r="BX10" s="309">
        <f>VLOOKUP(BX$7,'Curve Summary'!$A$8:$AG$161,3)</f>
        <v>55.11</v>
      </c>
      <c r="BY10" s="309">
        <f>VLOOKUP(BY$7,'Curve Summary'!$A$8:$AG$161,3)</f>
        <v>47.92</v>
      </c>
      <c r="BZ10" s="309">
        <f>VLOOKUP(BZ$7,'Curve Summary'!$A$8:$AG$161,3)</f>
        <v>40.72</v>
      </c>
      <c r="CA10" s="309">
        <f>VLOOKUP(CA$7,'Curve Summary'!$A$8:$AG$161,3)</f>
        <v>37.96</v>
      </c>
      <c r="CB10" s="309">
        <f>VLOOKUP(CB$7,'Curve Summary'!$A$8:$AG$161,3)</f>
        <v>39.44</v>
      </c>
      <c r="CC10" s="309">
        <f>VLOOKUP(CC$7,'Curve Summary'!$A$8:$AG$161,3)</f>
        <v>42.16</v>
      </c>
      <c r="CD10" s="309">
        <f>VLOOKUP(CD$7,'Curve Summary'!$A$8:$AG$161,3)</f>
        <v>42</v>
      </c>
      <c r="CE10" s="309">
        <f>VLOOKUP(CE$7,'Curve Summary'!$A$8:$AG$161,3)</f>
        <v>38.28</v>
      </c>
      <c r="CF10" s="309">
        <f>VLOOKUP(CF$7,'Curve Summary'!$A$8:$AG$161,3)</f>
        <v>38.46</v>
      </c>
      <c r="CG10" s="309">
        <f>VLOOKUP(CG$7,'Curve Summary'!$A$8:$AG$161,3)</f>
        <v>36.1</v>
      </c>
      <c r="CH10" s="309">
        <f>VLOOKUP(CH$7,'Curve Summary'!$A$8:$AG$161,3)</f>
        <v>36.61</v>
      </c>
      <c r="CI10" s="309">
        <f>VLOOKUP(CI$7,'Curve Summary'!$A$8:$AG$161,3)</f>
        <v>49.98</v>
      </c>
      <c r="CJ10" s="309">
        <f>VLOOKUP(CJ$7,'Curve Summary'!$A$8:$AG$161,3)</f>
        <v>54.73</v>
      </c>
      <c r="CK10" s="309">
        <f>VLOOKUP(CK$7,'Curve Summary'!$A$8:$AG$161,3)</f>
        <v>48.14</v>
      </c>
      <c r="CL10" s="309">
        <f>VLOOKUP(CL$7,'Curve Summary'!$A$8:$AG$161,3)</f>
        <v>41.54</v>
      </c>
      <c r="CM10" s="309">
        <f>VLOOKUP(CM$7,'Curve Summary'!$A$8:$AG$161,3)</f>
        <v>39.01</v>
      </c>
      <c r="CN10" s="309">
        <f>VLOOKUP(CN$7,'Curve Summary'!$A$8:$AG$161,3)</f>
        <v>40.369999999999997</v>
      </c>
      <c r="CO10" s="309">
        <f>VLOOKUP(CO$7,'Curve Summary'!$A$8:$AG$161,3)</f>
        <v>42.91</v>
      </c>
      <c r="CP10" s="309">
        <f>VLOOKUP(CP$7,'Curve Summary'!$A$8:$AG$161,3)</f>
        <v>42.77</v>
      </c>
      <c r="CQ10" s="309">
        <f>VLOOKUP(CQ$7,'Curve Summary'!$A$8:$AG$161,3)</f>
        <v>39.369999999999997</v>
      </c>
      <c r="CR10" s="309">
        <f>VLOOKUP(CR$7,'Curve Summary'!$A$8:$AG$161,3)</f>
        <v>39.53</v>
      </c>
      <c r="CS10" s="309">
        <f>VLOOKUP(CS$7,'Curve Summary'!$A$8:$AG$161,3)</f>
        <v>37.36</v>
      </c>
      <c r="CT10" s="309">
        <f>VLOOKUP(CT$7,'Curve Summary'!$A$8:$AG$161,3)</f>
        <v>37.840000000000003</v>
      </c>
      <c r="CU10" s="309">
        <f>VLOOKUP(CU$7,'Curve Summary'!$A$8:$AG$161,3)</f>
        <v>50.09</v>
      </c>
      <c r="CV10" s="309">
        <f>VLOOKUP(CV$7,'Curve Summary'!$A$8:$AG$161,3)</f>
        <v>54.43</v>
      </c>
      <c r="CW10" s="309">
        <f>VLOOKUP(CW$7,'Curve Summary'!$A$8:$AG$161,3)</f>
        <v>48.4</v>
      </c>
      <c r="CX10" s="309">
        <f>VLOOKUP(CX$7,'Curve Summary'!$A$8:$AG$161,3)</f>
        <v>42.36</v>
      </c>
      <c r="CY10" s="309">
        <f>VLOOKUP(CY$7,'Curve Summary'!$A$8:$AG$161,3)</f>
        <v>40.04</v>
      </c>
      <c r="CZ10" s="309">
        <f>VLOOKUP(CZ$7,'Curve Summary'!$A$8:$AG$161,3)</f>
        <v>41.29</v>
      </c>
      <c r="DA10" s="309">
        <f>VLOOKUP(DA$7,'Curve Summary'!$A$8:$AG$161,3)</f>
        <v>43.67</v>
      </c>
      <c r="DB10" s="309">
        <f>VLOOKUP(DB$7,'Curve Summary'!$A$8:$AG$161,3)</f>
        <v>43.53</v>
      </c>
      <c r="DC10" s="309">
        <f>VLOOKUP(DC$7,'Curve Summary'!$A$8:$AG$161,3)</f>
        <v>40.35</v>
      </c>
      <c r="DD10" s="309">
        <f>VLOOKUP(DD$7,'Curve Summary'!$A$8:$AG$161,3)</f>
        <v>40.5</v>
      </c>
      <c r="DE10" s="309">
        <f>VLOOKUP(DE$7,'Curve Summary'!$A$8:$AG$161,3)</f>
        <v>38.479999999999997</v>
      </c>
      <c r="DF10" s="309">
        <f>VLOOKUP(DF$7,'Curve Summary'!$A$8:$AG$161,3)</f>
        <v>38.92</v>
      </c>
      <c r="DG10" s="309">
        <f>VLOOKUP(DG$7,'Curve Summary'!$A$8:$AG$161,3)</f>
        <v>50.38</v>
      </c>
      <c r="DH10" s="309">
        <f>VLOOKUP(DH$7,'Curve Summary'!$A$8:$AG$161,3)</f>
        <v>54.45</v>
      </c>
      <c r="DI10" s="309">
        <f>VLOOKUP(DI$7,'Curve Summary'!$A$8:$AG$161,3)</f>
        <v>48.8</v>
      </c>
      <c r="DJ10" s="309">
        <f>VLOOKUP(DJ$7,'Curve Summary'!$A$8:$AG$161,3)</f>
        <v>43.15</v>
      </c>
      <c r="DK10" s="309">
        <f>VLOOKUP(DK$7,'Curve Summary'!$A$8:$AG$161,3)</f>
        <v>40.98</v>
      </c>
      <c r="DL10" s="309">
        <f>VLOOKUP(DL$7,'Curve Summary'!$A$8:$AG$161,3)</f>
        <v>42.15</v>
      </c>
      <c r="DM10" s="309">
        <f>VLOOKUP(DM$7,'Curve Summary'!$A$8:$AG$161,3)</f>
        <v>44.35</v>
      </c>
      <c r="DN10" s="309">
        <f>VLOOKUP(DN$7,'Curve Summary'!$A$8:$AG$161,3)</f>
        <v>44.23</v>
      </c>
      <c r="DO10" s="309">
        <f>VLOOKUP(DO$7,'Curve Summary'!$A$8:$AG$161,3)</f>
        <v>41.26</v>
      </c>
      <c r="DP10" s="309">
        <f>VLOOKUP(DP$7,'Curve Summary'!$A$8:$AG$161,3)</f>
        <v>41.41</v>
      </c>
      <c r="DQ10" s="309">
        <f>VLOOKUP(DQ$7,'Curve Summary'!$A$8:$AG$161,3)</f>
        <v>39.520000000000003</v>
      </c>
      <c r="DR10" s="309">
        <f>VLOOKUP(DR$7,'Curve Summary'!$A$8:$AG$161,3)</f>
        <v>39.94</v>
      </c>
      <c r="DS10" s="309">
        <f>VLOOKUP(DS$7,'Curve Summary'!$A$8:$AG$161,3)</f>
        <v>50.66</v>
      </c>
      <c r="DT10" s="309">
        <f>VLOOKUP(DT$7,'Curve Summary'!$A$8:$AG$161,3)</f>
        <v>54.47</v>
      </c>
      <c r="DU10" s="309">
        <f>VLOOKUP(DU$7,'Curve Summary'!$A$8:$AG$161,3)</f>
        <v>49.19</v>
      </c>
      <c r="DV10" s="309">
        <f>VLOOKUP(DV$7,'Curve Summary'!$A$8:$AG$161,3)</f>
        <v>43.91</v>
      </c>
      <c r="DW10" s="309">
        <f>VLOOKUP(DW$7,'Curve Summary'!$A$8:$AG$161,3)</f>
        <v>41.89</v>
      </c>
      <c r="DX10" s="309">
        <f>VLOOKUP(DX$7,'Curve Summary'!$A$8:$AG$161,3)</f>
        <v>42.98</v>
      </c>
      <c r="DY10" s="309">
        <f>VLOOKUP(DY$7,'Curve Summary'!$A$8:$AG$161,3)</f>
        <v>45.36</v>
      </c>
      <c r="DZ10" s="309">
        <f>VLOOKUP(DZ$7,'Curve Summary'!$A$8:$AG$161,3)</f>
        <v>45.24</v>
      </c>
      <c r="EA10" s="309">
        <f>VLOOKUP(EA$7,'Curve Summary'!$A$8:$AG$161,3)</f>
        <v>42.45</v>
      </c>
      <c r="EB10" s="309">
        <f>VLOOKUP(EB$7,'Curve Summary'!$A$8:$AG$161,3)</f>
        <v>42.59</v>
      </c>
      <c r="EC10" s="309">
        <f>VLOOKUP(EC$7,'Curve Summary'!$A$8:$AG$161,3)</f>
        <v>40.81</v>
      </c>
      <c r="ED10" s="309">
        <f>VLOOKUP(ED$7,'Curve Summary'!$A$8:$AG$161,3)</f>
        <v>41.2</v>
      </c>
      <c r="EE10" s="309">
        <f>VLOOKUP(EE$7,'Curve Summary'!$A$8:$AG$161,3)</f>
        <v>51.29</v>
      </c>
      <c r="EF10" s="309">
        <f>VLOOKUP(EF$7,'Curve Summary'!$A$8:$AG$161,3)</f>
        <v>54.88</v>
      </c>
      <c r="EG10" s="309">
        <f>VLOOKUP(EG$7,'Curve Summary'!$A$8:$AG$161,3)</f>
        <v>49.91</v>
      </c>
      <c r="EH10" s="309">
        <f>VLOOKUP(EH$7,'Curve Summary'!$A$8:$AG$161,3)</f>
        <v>44.95</v>
      </c>
      <c r="EI10" s="309">
        <f>VLOOKUP(EI$7,'Curve Summary'!$A$8:$AG$161,3)</f>
        <v>43.04</v>
      </c>
      <c r="EJ10" s="309">
        <f>VLOOKUP(EJ$7,'Curve Summary'!$A$8:$AG$161,3)</f>
        <v>44.07</v>
      </c>
    </row>
    <row r="11" spans="1:140" ht="13.65" customHeight="1" x14ac:dyDescent="0.2">
      <c r="A11" s="305" t="s">
        <v>142</v>
      </c>
      <c r="B11" s="282"/>
      <c r="C11" s="191">
        <f>'Power Desk Daily Price'!$AC11</f>
        <v>28.317777777777778</v>
      </c>
      <c r="D11" s="191">
        <f ca="1">IF(ISERROR((AVERAGE(OFFSET('Curve Summary'!$E$6,11,0,16,1))*16+ 9* 'Curve Summary Backup'!$E$38)/25), 'Curve Summary Backup'!$E$38,(AVERAGE(OFFSET('Curve Summary'!$E$6,11,0,16,1))*16+ 9* 'Curve Summary Backup'!$E$38)/25)</f>
        <v>29.73</v>
      </c>
      <c r="E11" s="191">
        <f>VLOOKUP(E$7,'Curve Summary'!$A$7:$AG$55,5)</f>
        <v>36.75</v>
      </c>
      <c r="F11" s="307">
        <f t="shared" ca="1" si="0"/>
        <v>32.364739229024941</v>
      </c>
      <c r="G11" s="191">
        <f t="shared" si="1"/>
        <v>36.25</v>
      </c>
      <c r="H11" s="191">
        <f t="shared" si="2"/>
        <v>36.75</v>
      </c>
      <c r="I11" s="191">
        <f t="shared" si="2"/>
        <v>35.75</v>
      </c>
      <c r="J11" s="191">
        <f t="shared" si="3"/>
        <v>33</v>
      </c>
      <c r="K11" s="191">
        <f t="shared" si="4"/>
        <v>34.5</v>
      </c>
      <c r="L11" s="191">
        <f t="shared" si="4"/>
        <v>31.5</v>
      </c>
      <c r="M11" s="191">
        <f t="shared" si="4"/>
        <v>31.25</v>
      </c>
      <c r="N11" s="191">
        <f t="shared" si="4"/>
        <v>37.75</v>
      </c>
      <c r="O11" s="191">
        <f t="shared" si="5"/>
        <v>49.875</v>
      </c>
      <c r="P11" s="191">
        <f t="shared" si="6"/>
        <v>46.25</v>
      </c>
      <c r="Q11" s="191">
        <f t="shared" si="6"/>
        <v>53.5</v>
      </c>
      <c r="R11" s="191">
        <f t="shared" si="6"/>
        <v>44.75</v>
      </c>
      <c r="S11" s="191">
        <f t="shared" si="7"/>
        <v>37.833333333333336</v>
      </c>
      <c r="T11" s="191">
        <f t="shared" si="8"/>
        <v>38.25</v>
      </c>
      <c r="U11" s="191">
        <f t="shared" si="8"/>
        <v>36</v>
      </c>
      <c r="V11" s="191">
        <f t="shared" si="8"/>
        <v>39.25</v>
      </c>
      <c r="W11" s="307">
        <f t="shared" si="12"/>
        <v>38.811764705882354</v>
      </c>
      <c r="X11" s="191">
        <f t="shared" si="13"/>
        <v>43.570588235294117</v>
      </c>
      <c r="Y11" s="191">
        <f t="shared" si="14"/>
        <v>43.859362416107388</v>
      </c>
      <c r="Z11" s="191">
        <f t="shared" si="15"/>
        <v>44.358431372549028</v>
      </c>
      <c r="AA11" s="191">
        <f t="shared" si="9"/>
        <v>45.080990196078417</v>
      </c>
      <c r="AB11" s="192">
        <f t="shared" si="10"/>
        <v>45.916718749999994</v>
      </c>
      <c r="AC11" s="308">
        <f t="shared" ca="1" si="11"/>
        <v>43.860951095961759</v>
      </c>
      <c r="AD11" s="303"/>
      <c r="AE11" s="303"/>
      <c r="AF11" s="304"/>
      <c r="AG11" s="309">
        <f>VLOOKUP(AG$7,'Curve Summary'!$A$8:$AG$161,5)</f>
        <v>36.75</v>
      </c>
      <c r="AH11" s="309">
        <f>VLOOKUP(AH$7,'Curve Summary'!$A$8:$AG$161,5)</f>
        <v>35.75</v>
      </c>
      <c r="AI11" s="309">
        <f>VLOOKUP(AI$7,'Curve Summary'!$A$8:$AG$161,5)</f>
        <v>34.5</v>
      </c>
      <c r="AJ11" s="309">
        <f>VLOOKUP(AJ$7,'Curve Summary'!$A$8:$AG$161,5)</f>
        <v>31.5</v>
      </c>
      <c r="AK11" s="309">
        <f>VLOOKUP(AK$7,'Curve Summary'!$A$8:$AG$161,5)</f>
        <v>31.25</v>
      </c>
      <c r="AL11" s="309">
        <f>VLOOKUP(AL$7,'Curve Summary'!$A$8:$AG$161,5)</f>
        <v>37.75</v>
      </c>
      <c r="AM11" s="309">
        <f>VLOOKUP(AM$7,'Curve Summary'!$A$8:$AG$161,5)</f>
        <v>46.25</v>
      </c>
      <c r="AN11" s="309">
        <f>VLOOKUP(AN$7,'Curve Summary'!$A$8:$AG$161,5)</f>
        <v>53.5</v>
      </c>
      <c r="AO11" s="309">
        <f>VLOOKUP(AO$7,'Curve Summary'!$A$8:$AG$161,5)</f>
        <v>44.75</v>
      </c>
      <c r="AP11" s="309">
        <f>VLOOKUP(AP$7,'Curve Summary'!$A$8:$AG$161,5)</f>
        <v>38.25</v>
      </c>
      <c r="AQ11" s="309">
        <f>VLOOKUP(AQ$7,'Curve Summary'!$A$8:$AG$161,5)</f>
        <v>36</v>
      </c>
      <c r="AR11" s="309">
        <f>VLOOKUP(AR$7,'Curve Summary'!$A$8:$AG$161,5)</f>
        <v>39.25</v>
      </c>
      <c r="AS11" s="309">
        <f>VLOOKUP(AS$7,'Curve Summary'!$A$8:$AG$161,5)</f>
        <v>43</v>
      </c>
      <c r="AT11" s="309">
        <f>VLOOKUP(AT$7,'Curve Summary'!$A$8:$AG$161,5)</f>
        <v>41</v>
      </c>
      <c r="AU11" s="309">
        <f>VLOOKUP(AU$7,'Curve Summary'!$A$8:$AG$161,5)</f>
        <v>39</v>
      </c>
      <c r="AV11" s="309">
        <f>VLOOKUP(AV$7,'Curve Summary'!$A$8:$AG$161,5)</f>
        <v>35.5</v>
      </c>
      <c r="AW11" s="309">
        <f>VLOOKUP(AW$7,'Curve Summary'!$A$8:$AG$161,5)</f>
        <v>35.75</v>
      </c>
      <c r="AX11" s="309">
        <f>VLOOKUP(AX$7,'Curve Summary'!$A$8:$AG$161,5)</f>
        <v>40.75</v>
      </c>
      <c r="AY11" s="309">
        <f>VLOOKUP(AY$7,'Curve Summary'!$A$8:$AG$161,5)</f>
        <v>51</v>
      </c>
      <c r="AZ11" s="309">
        <f>VLOOKUP(AZ$7,'Curve Summary'!$A$8:$AG$161,5)</f>
        <v>59.5</v>
      </c>
      <c r="BA11" s="309">
        <f>VLOOKUP(BA$7,'Curve Summary'!$A$8:$AG$161,5)</f>
        <v>54.75</v>
      </c>
      <c r="BB11" s="309">
        <f>VLOOKUP(BB$7,'Curve Summary'!$A$8:$AG$161,5)</f>
        <v>41.75</v>
      </c>
      <c r="BC11" s="309">
        <f>VLOOKUP(BC$7,'Curve Summary'!$A$8:$AG$161,5)</f>
        <v>40</v>
      </c>
      <c r="BD11" s="309">
        <f>VLOOKUP(BD$7,'Curve Summary'!$A$8:$AG$161,5)</f>
        <v>40.75</v>
      </c>
      <c r="BE11" s="309">
        <f>VLOOKUP(BE$7,'Curve Summary'!$A$8:$AG$161,5)</f>
        <v>43.48</v>
      </c>
      <c r="BF11" s="309">
        <f>VLOOKUP(BF$7,'Curve Summary'!$A$8:$AG$161,5)</f>
        <v>41.77</v>
      </c>
      <c r="BG11" s="309">
        <f>VLOOKUP(BG$7,'Curve Summary'!$A$8:$AG$161,5)</f>
        <v>40.049999999999997</v>
      </c>
      <c r="BH11" s="309">
        <f>VLOOKUP(BH$7,'Curve Summary'!$A$8:$AG$161,5)</f>
        <v>37.049999999999997</v>
      </c>
      <c r="BI11" s="309">
        <f>VLOOKUP(BI$7,'Curve Summary'!$A$8:$AG$161,5)</f>
        <v>37.26</v>
      </c>
      <c r="BJ11" s="309">
        <f>VLOOKUP(BJ$7,'Curve Summary'!$A$8:$AG$161,5)</f>
        <v>41.55</v>
      </c>
      <c r="BK11" s="309">
        <f>VLOOKUP(BK$7,'Curve Summary'!$A$8:$AG$161,5)</f>
        <v>50.35</v>
      </c>
      <c r="BL11" s="309">
        <f>VLOOKUP(BL$7,'Curve Summary'!$A$8:$AG$161,5)</f>
        <v>57.64</v>
      </c>
      <c r="BM11" s="309">
        <f>VLOOKUP(BM$7,'Curve Summary'!$A$8:$AG$161,5)</f>
        <v>53.56</v>
      </c>
      <c r="BN11" s="309">
        <f>VLOOKUP(BN$7,'Curve Summary'!$A$8:$AG$161,5)</f>
        <v>42.41</v>
      </c>
      <c r="BO11" s="309">
        <f>VLOOKUP(BO$7,'Curve Summary'!$A$8:$AG$161,5)</f>
        <v>40.909999999999997</v>
      </c>
      <c r="BP11" s="309">
        <f>VLOOKUP(BP$7,'Curve Summary'!$A$8:$AG$161,5)</f>
        <v>41.55</v>
      </c>
      <c r="BQ11" s="309">
        <f>VLOOKUP(BQ$7,'Curve Summary'!$A$8:$AG$161,5)</f>
        <v>43.9</v>
      </c>
      <c r="BR11" s="309">
        <f>VLOOKUP(BR$7,'Curve Summary'!$A$8:$AG$161,5)</f>
        <v>42.43</v>
      </c>
      <c r="BS11" s="309">
        <f>VLOOKUP(BS$7,'Curve Summary'!$A$8:$AG$161,5)</f>
        <v>40.96</v>
      </c>
      <c r="BT11" s="309">
        <f>VLOOKUP(BT$7,'Curve Summary'!$A$8:$AG$161,5)</f>
        <v>38.39</v>
      </c>
      <c r="BU11" s="309">
        <f>VLOOKUP(BU$7,'Curve Summary'!$A$8:$AG$161,5)</f>
        <v>38.57</v>
      </c>
      <c r="BV11" s="309">
        <f>VLOOKUP(BV$7,'Curve Summary'!$A$8:$AG$161,5)</f>
        <v>42.25</v>
      </c>
      <c r="BW11" s="309">
        <f>VLOOKUP(BW$7,'Curve Summary'!$A$8:$AG$161,5)</f>
        <v>49.78</v>
      </c>
      <c r="BX11" s="309">
        <f>VLOOKUP(BX$7,'Curve Summary'!$A$8:$AG$161,5)</f>
        <v>56.03</v>
      </c>
      <c r="BY11" s="309">
        <f>VLOOKUP(BY$7,'Curve Summary'!$A$8:$AG$161,5)</f>
        <v>52.54</v>
      </c>
      <c r="BZ11" s="309">
        <f>VLOOKUP(BZ$7,'Curve Summary'!$A$8:$AG$161,5)</f>
        <v>42.98</v>
      </c>
      <c r="CA11" s="309">
        <f>VLOOKUP(CA$7,'Curve Summary'!$A$8:$AG$161,5)</f>
        <v>41.7</v>
      </c>
      <c r="CB11" s="309">
        <f>VLOOKUP(CB$7,'Curve Summary'!$A$8:$AG$161,5)</f>
        <v>42.25</v>
      </c>
      <c r="CC11" s="309">
        <f>VLOOKUP(CC$7,'Curve Summary'!$A$8:$AG$161,5)</f>
        <v>44.24</v>
      </c>
      <c r="CD11" s="309">
        <f>VLOOKUP(CD$7,'Curve Summary'!$A$8:$AG$161,5)</f>
        <v>42.91</v>
      </c>
      <c r="CE11" s="309">
        <f>VLOOKUP(CE$7,'Curve Summary'!$A$8:$AG$161,5)</f>
        <v>41.57</v>
      </c>
      <c r="CF11" s="309">
        <f>VLOOKUP(CF$7,'Curve Summary'!$A$8:$AG$161,5)</f>
        <v>39.24</v>
      </c>
      <c r="CG11" s="309">
        <f>VLOOKUP(CG$7,'Curve Summary'!$A$8:$AG$161,5)</f>
        <v>39.409999999999997</v>
      </c>
      <c r="CH11" s="309">
        <f>VLOOKUP(CH$7,'Curve Summary'!$A$8:$AG$161,5)</f>
        <v>42.74</v>
      </c>
      <c r="CI11" s="309">
        <f>VLOOKUP(CI$7,'Curve Summary'!$A$8:$AG$161,5)</f>
        <v>49.57</v>
      </c>
      <c r="CJ11" s="309">
        <f>VLOOKUP(CJ$7,'Curve Summary'!$A$8:$AG$161,5)</f>
        <v>55.23</v>
      </c>
      <c r="CK11" s="309">
        <f>VLOOKUP(CK$7,'Curve Summary'!$A$8:$AG$161,5)</f>
        <v>52.07</v>
      </c>
      <c r="CL11" s="309">
        <f>VLOOKUP(CL$7,'Curve Summary'!$A$8:$AG$161,5)</f>
        <v>43.41</v>
      </c>
      <c r="CM11" s="309">
        <f>VLOOKUP(CM$7,'Curve Summary'!$A$8:$AG$161,5)</f>
        <v>42.25</v>
      </c>
      <c r="CN11" s="309">
        <f>VLOOKUP(CN$7,'Curve Summary'!$A$8:$AG$161,5)</f>
        <v>42.75</v>
      </c>
      <c r="CO11" s="309">
        <f>VLOOKUP(CO$7,'Curve Summary'!$A$8:$AG$161,5)</f>
        <v>44.57</v>
      </c>
      <c r="CP11" s="309">
        <f>VLOOKUP(CP$7,'Curve Summary'!$A$8:$AG$161,5)</f>
        <v>43.37</v>
      </c>
      <c r="CQ11" s="309">
        <f>VLOOKUP(CQ$7,'Curve Summary'!$A$8:$AG$161,5)</f>
        <v>42.16</v>
      </c>
      <c r="CR11" s="309">
        <f>VLOOKUP(CR$7,'Curve Summary'!$A$8:$AG$161,5)</f>
        <v>40.049999999999997</v>
      </c>
      <c r="CS11" s="309">
        <f>VLOOKUP(CS$7,'Curve Summary'!$A$8:$AG$161,5)</f>
        <v>40.200000000000003</v>
      </c>
      <c r="CT11" s="309">
        <f>VLOOKUP(CT$7,'Curve Summary'!$A$8:$AG$161,5)</f>
        <v>43.22</v>
      </c>
      <c r="CU11" s="309">
        <f>VLOOKUP(CU$7,'Curve Summary'!$A$8:$AG$161,5)</f>
        <v>49.4</v>
      </c>
      <c r="CV11" s="309">
        <f>VLOOKUP(CV$7,'Curve Summary'!$A$8:$AG$161,5)</f>
        <v>54.53</v>
      </c>
      <c r="CW11" s="309">
        <f>VLOOKUP(CW$7,'Curve Summary'!$A$8:$AG$161,5)</f>
        <v>51.67</v>
      </c>
      <c r="CX11" s="309">
        <f>VLOOKUP(CX$7,'Curve Summary'!$A$8:$AG$161,5)</f>
        <v>43.82</v>
      </c>
      <c r="CY11" s="309">
        <f>VLOOKUP(CY$7,'Curve Summary'!$A$8:$AG$161,5)</f>
        <v>42.77</v>
      </c>
      <c r="CZ11" s="309">
        <f>VLOOKUP(CZ$7,'Curve Summary'!$A$8:$AG$161,5)</f>
        <v>43.22</v>
      </c>
      <c r="DA11" s="309">
        <f>VLOOKUP(DA$7,'Curve Summary'!$A$8:$AG$161,5)</f>
        <v>44.89</v>
      </c>
      <c r="DB11" s="309">
        <f>VLOOKUP(DB$7,'Curve Summary'!$A$8:$AG$161,5)</f>
        <v>43.78</v>
      </c>
      <c r="DC11" s="309">
        <f>VLOOKUP(DC$7,'Curve Summary'!$A$8:$AG$161,5)</f>
        <v>42.66</v>
      </c>
      <c r="DD11" s="309">
        <f>VLOOKUP(DD$7,'Curve Summary'!$A$8:$AG$161,5)</f>
        <v>40.71</v>
      </c>
      <c r="DE11" s="309">
        <f>VLOOKUP(DE$7,'Curve Summary'!$A$8:$AG$161,5)</f>
        <v>40.85</v>
      </c>
      <c r="DF11" s="309">
        <f>VLOOKUP(DF$7,'Curve Summary'!$A$8:$AG$161,5)</f>
        <v>43.64</v>
      </c>
      <c r="DG11" s="309">
        <f>VLOOKUP(DG$7,'Curve Summary'!$A$8:$AG$161,5)</f>
        <v>49.37</v>
      </c>
      <c r="DH11" s="309">
        <f>VLOOKUP(DH$7,'Curve Summary'!$A$8:$AG$161,5)</f>
        <v>54.12</v>
      </c>
      <c r="DI11" s="309">
        <f>VLOOKUP(DI$7,'Curve Summary'!$A$8:$AG$161,5)</f>
        <v>51.47</v>
      </c>
      <c r="DJ11" s="309">
        <f>VLOOKUP(DJ$7,'Curve Summary'!$A$8:$AG$161,5)</f>
        <v>44.21</v>
      </c>
      <c r="DK11" s="309">
        <f>VLOOKUP(DK$7,'Curve Summary'!$A$8:$AG$161,5)</f>
        <v>43.23</v>
      </c>
      <c r="DL11" s="309">
        <f>VLOOKUP(DL$7,'Curve Summary'!$A$8:$AG$161,5)</f>
        <v>43.65</v>
      </c>
      <c r="DM11" s="309">
        <f>VLOOKUP(DM$7,'Curve Summary'!$A$8:$AG$161,5)</f>
        <v>45.26</v>
      </c>
      <c r="DN11" s="309">
        <f>VLOOKUP(DN$7,'Curve Summary'!$A$8:$AG$161,5)</f>
        <v>44.23</v>
      </c>
      <c r="DO11" s="309">
        <f>VLOOKUP(DO$7,'Curve Summary'!$A$8:$AG$161,5)</f>
        <v>43.19</v>
      </c>
      <c r="DP11" s="309">
        <f>VLOOKUP(DP$7,'Curve Summary'!$A$8:$AG$161,5)</f>
        <v>41.38</v>
      </c>
      <c r="DQ11" s="309">
        <f>VLOOKUP(DQ$7,'Curve Summary'!$A$8:$AG$161,5)</f>
        <v>41.51</v>
      </c>
      <c r="DR11" s="309">
        <f>VLOOKUP(DR$7,'Curve Summary'!$A$8:$AG$161,5)</f>
        <v>44.11</v>
      </c>
      <c r="DS11" s="309">
        <f>VLOOKUP(DS$7,'Curve Summary'!$A$8:$AG$161,5)</f>
        <v>49.42</v>
      </c>
      <c r="DT11" s="309">
        <f>VLOOKUP(DT$7,'Curve Summary'!$A$8:$AG$161,5)</f>
        <v>53.83</v>
      </c>
      <c r="DU11" s="309">
        <f>VLOOKUP(DU$7,'Curve Summary'!$A$8:$AG$161,5)</f>
        <v>51.37</v>
      </c>
      <c r="DV11" s="309">
        <f>VLOOKUP(DV$7,'Curve Summary'!$A$8:$AG$161,5)</f>
        <v>44.63</v>
      </c>
      <c r="DW11" s="309">
        <f>VLOOKUP(DW$7,'Curve Summary'!$A$8:$AG$161,5)</f>
        <v>43.73</v>
      </c>
      <c r="DX11" s="309">
        <f>VLOOKUP(DX$7,'Curve Summary'!$A$8:$AG$161,5)</f>
        <v>44.12</v>
      </c>
      <c r="DY11" s="309">
        <f>VLOOKUP(DY$7,'Curve Summary'!$A$8:$AG$161,5)</f>
        <v>45.63</v>
      </c>
      <c r="DZ11" s="309">
        <f>VLOOKUP(DZ$7,'Curve Summary'!$A$8:$AG$161,5)</f>
        <v>44.67</v>
      </c>
      <c r="EA11" s="309">
        <f>VLOOKUP(EA$7,'Curve Summary'!$A$8:$AG$161,5)</f>
        <v>43.72</v>
      </c>
      <c r="EB11" s="309">
        <f>VLOOKUP(EB$7,'Curve Summary'!$A$8:$AG$161,5)</f>
        <v>42.04</v>
      </c>
      <c r="EC11" s="309">
        <f>VLOOKUP(EC$7,'Curve Summary'!$A$8:$AG$161,5)</f>
        <v>42.16</v>
      </c>
      <c r="ED11" s="309">
        <f>VLOOKUP(ED$7,'Curve Summary'!$A$8:$AG$161,5)</f>
        <v>44.56</v>
      </c>
      <c r="EE11" s="309">
        <f>VLOOKUP(EE$7,'Curve Summary'!$A$8:$AG$161,5)</f>
        <v>49.49</v>
      </c>
      <c r="EF11" s="309">
        <f>VLOOKUP(EF$7,'Curve Summary'!$A$8:$AG$161,5)</f>
        <v>53.57</v>
      </c>
      <c r="EG11" s="309">
        <f>VLOOKUP(EG$7,'Curve Summary'!$A$8:$AG$161,5)</f>
        <v>51.29</v>
      </c>
      <c r="EH11" s="309">
        <f>VLOOKUP(EH$7,'Curve Summary'!$A$8:$AG$161,5)</f>
        <v>45.05</v>
      </c>
      <c r="EI11" s="309">
        <f>VLOOKUP(EI$7,'Curve Summary'!$A$8:$AG$161,5)</f>
        <v>44.21</v>
      </c>
      <c r="EJ11" s="309">
        <f>VLOOKUP(EJ$7,'Curve Summary'!$A$8:$AG$161,5)</f>
        <v>44.58</v>
      </c>
    </row>
    <row r="12" spans="1:140" ht="13.65" customHeight="1" x14ac:dyDescent="0.2">
      <c r="A12" s="305" t="s">
        <v>144</v>
      </c>
      <c r="B12" s="282"/>
      <c r="C12" s="191">
        <f>'Power Desk Daily Price'!$AC12</f>
        <v>26.963611111111113</v>
      </c>
      <c r="D12" s="191">
        <f ca="1">IF(ISERROR((AVERAGE(OFFSET('Curve Summary'!$I$6,11,0,16,1))*16+ 9* 'Curve Summary Backup'!$I$38)/25), 'Curve Summary Backup'!$I$38,(AVERAGE(OFFSET('Curve Summary'!$I$6,11,0,16,1))*16+ 9* 'Curve Summary Backup'!$I$38)/25)</f>
        <v>23.304999649047833</v>
      </c>
      <c r="E12" s="191">
        <f>VLOOKUP(E$7,'Curve Summary'!$A$7:$AG$55,9)</f>
        <v>32.5</v>
      </c>
      <c r="F12" s="307">
        <f t="shared" ca="1" si="0"/>
        <v>27.655385337120272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33.541186144660784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65" customHeight="1" x14ac:dyDescent="0.2">
      <c r="A13" s="305" t="s">
        <v>143</v>
      </c>
      <c r="B13" s="306" t="s">
        <v>48</v>
      </c>
      <c r="C13" s="191">
        <f>'Power Desk Daily Price'!$AC13</f>
        <v>28.773333333333337</v>
      </c>
      <c r="D13" s="191">
        <f ca="1">IF(ISERROR((AVERAGE(OFFSET('Curve Summary'!$F$6,11,0,16,1))*16+ 9* 'Curve Summary Backup'!$F$38)/25), 'Curve Summary Backup'!$F$38,(AVERAGE(OFFSET('Curve Summary'!$F$6,11,0,16,1))*16+ 9* 'Curve Summary Backup'!$F$38)/25)</f>
        <v>28.856000000000005</v>
      </c>
      <c r="E13" s="191">
        <f>VLOOKUP(E$7,'Curve Summary'!$A$7:$AG$59,6)</f>
        <v>34.1</v>
      </c>
      <c r="F13" s="307">
        <f t="shared" ca="1" si="0"/>
        <v>30.982911564625855</v>
      </c>
      <c r="G13" s="191">
        <f t="shared" si="1"/>
        <v>34.625</v>
      </c>
      <c r="H13" s="191">
        <f t="shared" si="2"/>
        <v>35</v>
      </c>
      <c r="I13" s="191">
        <f t="shared" si="2"/>
        <v>34.25</v>
      </c>
      <c r="J13" s="191">
        <f t="shared" si="3"/>
        <v>32.5</v>
      </c>
      <c r="K13" s="191">
        <f t="shared" si="4"/>
        <v>33.5</v>
      </c>
      <c r="L13" s="191">
        <f t="shared" si="4"/>
        <v>31.5</v>
      </c>
      <c r="M13" s="191">
        <f t="shared" si="4"/>
        <v>33</v>
      </c>
      <c r="N13" s="191">
        <f t="shared" si="4"/>
        <v>39</v>
      </c>
      <c r="O13" s="191">
        <f t="shared" si="5"/>
        <v>50</v>
      </c>
      <c r="P13" s="191">
        <f t="shared" si="6"/>
        <v>46</v>
      </c>
      <c r="Q13" s="191">
        <f t="shared" si="6"/>
        <v>54</v>
      </c>
      <c r="R13" s="191">
        <f t="shared" si="6"/>
        <v>45.5</v>
      </c>
      <c r="S13" s="191">
        <f t="shared" si="7"/>
        <v>38.333333333333336</v>
      </c>
      <c r="T13" s="191">
        <f t="shared" si="8"/>
        <v>38</v>
      </c>
      <c r="U13" s="191">
        <f t="shared" si="8"/>
        <v>37.5</v>
      </c>
      <c r="V13" s="191">
        <f t="shared" si="8"/>
        <v>39.5</v>
      </c>
      <c r="W13" s="307">
        <f t="shared" si="12"/>
        <v>38.905882352941177</v>
      </c>
      <c r="X13" s="191">
        <f t="shared" si="13"/>
        <v>42.537254901960786</v>
      </c>
      <c r="Y13" s="191">
        <f t="shared" si="14"/>
        <v>42.425805369127517</v>
      </c>
      <c r="Z13" s="191">
        <f t="shared" si="15"/>
        <v>43.184392156862749</v>
      </c>
      <c r="AA13" s="191">
        <f t="shared" si="9"/>
        <v>43.898754901960778</v>
      </c>
      <c r="AB13" s="192">
        <f t="shared" si="10"/>
        <v>44.6474609375</v>
      </c>
      <c r="AC13" s="308">
        <f t="shared" ca="1" si="11"/>
        <v>42.826336883965332</v>
      </c>
      <c r="AD13" s="303"/>
      <c r="AE13" s="303"/>
      <c r="AF13" s="304"/>
      <c r="AG13" s="309">
        <f>VLOOKUP(AG$7,'Curve Summary'!$A$9:$AG$161,6)</f>
        <v>35</v>
      </c>
      <c r="AH13" s="309">
        <f>VLOOKUP(AH$7,'Curve Summary'!$A$9:$AG$161,6)</f>
        <v>34.25</v>
      </c>
      <c r="AI13" s="309">
        <f>VLOOKUP(AI$7,'Curve Summary'!$A$9:$AG$161,6)</f>
        <v>33.5</v>
      </c>
      <c r="AJ13" s="309">
        <f>VLOOKUP(AJ$7,'Curve Summary'!$A$9:$AG$161,6)</f>
        <v>31.5</v>
      </c>
      <c r="AK13" s="309">
        <f>VLOOKUP(AK$7,'Curve Summary'!$A$9:$AG$161,6)</f>
        <v>33</v>
      </c>
      <c r="AL13" s="309">
        <f>VLOOKUP(AL$7,'Curve Summary'!$A$9:$AG$161,6)</f>
        <v>39</v>
      </c>
      <c r="AM13" s="309">
        <f>VLOOKUP(AM$7,'Curve Summary'!$A$9:$AG$161,6)</f>
        <v>46</v>
      </c>
      <c r="AN13" s="309">
        <f>VLOOKUP(AN$7,'Curve Summary'!$A$9:$AG$161,6)</f>
        <v>54</v>
      </c>
      <c r="AO13" s="309">
        <f>VLOOKUP(AO$7,'Curve Summary'!$A$9:$AG$161,6)</f>
        <v>45.5</v>
      </c>
      <c r="AP13" s="309">
        <f>VLOOKUP(AP$7,'Curve Summary'!$A$9:$AG$161,6)</f>
        <v>38</v>
      </c>
      <c r="AQ13" s="309">
        <f>VLOOKUP(AQ$7,'Curve Summary'!$A$9:$AG$161,6)</f>
        <v>37.5</v>
      </c>
      <c r="AR13" s="309">
        <f>VLOOKUP(AR$7,'Curve Summary'!$A$9:$AG$161,6)</f>
        <v>39.5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38.5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39.1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39.369999999999997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39.65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39.92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40.19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40.47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40.74</v>
      </c>
      <c r="EJ13" s="309">
        <f>VLOOKUP(EJ$7,'Curve Summary'!$A$9:$AG$161,6)</f>
        <v>41.47</v>
      </c>
    </row>
    <row r="14" spans="1:140" ht="13.65" customHeight="1" x14ac:dyDescent="0.2">
      <c r="A14" s="305" t="s">
        <v>141</v>
      </c>
      <c r="B14" s="306" t="s">
        <v>48</v>
      </c>
      <c r="C14" s="191">
        <f>'Power Desk Daily Price'!$AC14</f>
        <v>27.705555555555556</v>
      </c>
      <c r="D14" s="191">
        <f ca="1">IF(ISERROR((AVERAGE(OFFSET('Curve Summary'!$B$6,11,0,16,1))*16+ 9* 'Curve Summary Backup'!$B$38)/25), 'Curve Summary Backup'!$B$38,(AVERAGE(OFFSET('Curve Summary'!$B$6,11,0,16,1))*16+ 9* 'Curve Summary Backup'!$B$38)/25)</f>
        <v>27.75</v>
      </c>
      <c r="E14" s="191">
        <f>VLOOKUP(E$7,'Curve Summary'!$A$7:$AG$59,2)</f>
        <v>32.1</v>
      </c>
      <c r="F14" s="307">
        <f t="shared" ca="1" si="0"/>
        <v>29.518253968253966</v>
      </c>
      <c r="G14" s="191">
        <f t="shared" si="1"/>
        <v>32.5</v>
      </c>
      <c r="H14" s="191">
        <f t="shared" si="2"/>
        <v>32.75</v>
      </c>
      <c r="I14" s="191">
        <f t="shared" si="2"/>
        <v>32.25</v>
      </c>
      <c r="J14" s="191">
        <f t="shared" si="3"/>
        <v>31.375</v>
      </c>
      <c r="K14" s="191">
        <f t="shared" si="4"/>
        <v>31.75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54.875</v>
      </c>
      <c r="P14" s="191">
        <f t="shared" si="6"/>
        <v>50.25</v>
      </c>
      <c r="Q14" s="191">
        <f t="shared" si="6"/>
        <v>59.5</v>
      </c>
      <c r="R14" s="191">
        <f t="shared" si="6"/>
        <v>48.75</v>
      </c>
      <c r="S14" s="191">
        <f t="shared" si="7"/>
        <v>35.333333333333336</v>
      </c>
      <c r="T14" s="191">
        <f t="shared" si="8"/>
        <v>36</v>
      </c>
      <c r="U14" s="191">
        <f t="shared" si="8"/>
        <v>34.75</v>
      </c>
      <c r="V14" s="191">
        <f t="shared" si="8"/>
        <v>35.25</v>
      </c>
      <c r="W14" s="307">
        <f t="shared" si="12"/>
        <v>39.20392156862745</v>
      </c>
      <c r="X14" s="191">
        <f t="shared" si="13"/>
        <v>40.251960784313724</v>
      </c>
      <c r="Y14" s="191">
        <f t="shared" si="14"/>
        <v>39.946409395973156</v>
      </c>
      <c r="Z14" s="191">
        <f t="shared" si="15"/>
        <v>40.90501960784313</v>
      </c>
      <c r="AA14" s="191">
        <f t="shared" si="9"/>
        <v>41.615676470588234</v>
      </c>
      <c r="AB14" s="192">
        <f t="shared" si="10"/>
        <v>42.36328125</v>
      </c>
      <c r="AC14" s="308">
        <f t="shared" ca="1" si="11"/>
        <v>40.84015102021494</v>
      </c>
      <c r="AD14" s="303"/>
      <c r="AE14" s="303"/>
      <c r="AF14" s="304"/>
      <c r="AG14" s="309">
        <f>VLOOKUP(AG$7,'Curve Summary'!$A$9:$AG$161,2)</f>
        <v>32.75</v>
      </c>
      <c r="AH14" s="309">
        <f>VLOOKUP(AH$7,'Curve Summary'!$A$9:$AG$161,2)</f>
        <v>32.25</v>
      </c>
      <c r="AI14" s="309">
        <f>VLOOKUP(AI$7,'Curve Summary'!$A$9:$AG$161,2)</f>
        <v>31.75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50.25</v>
      </c>
      <c r="AN14" s="309">
        <f>VLOOKUP(AN$7,'Curve Summary'!$A$9:$AG$161,2)</f>
        <v>59.5</v>
      </c>
      <c r="AO14" s="309">
        <f>VLOOKUP(AO$7,'Curve Summary'!$A$9:$AG$161,2)</f>
        <v>48.75</v>
      </c>
      <c r="AP14" s="309">
        <f>VLOOKUP(AP$7,'Curve Summary'!$A$9:$AG$161,2)</f>
        <v>36</v>
      </c>
      <c r="AQ14" s="309">
        <f>VLOOKUP(AQ$7,'Curve Summary'!$A$9:$AG$161,2)</f>
        <v>34.75</v>
      </c>
      <c r="AR14" s="309">
        <f>VLOOKUP(AR$7,'Curve Summary'!$A$9:$AG$161,2)</f>
        <v>35.25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35.75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36.4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36.67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36.93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37.200000000000003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37.47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37.74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38</v>
      </c>
      <c r="EJ14" s="309">
        <f>VLOOKUP(EJ$7,'Curve Summary'!$A$9:$AG$161,2)</f>
        <v>37.75</v>
      </c>
    </row>
    <row r="15" spans="1:140" ht="13.65" customHeight="1" thickBot="1" x14ac:dyDescent="0.25">
      <c r="A15" s="310" t="s">
        <v>145</v>
      </c>
      <c r="B15" s="311" t="s">
        <v>47</v>
      </c>
      <c r="C15" s="204">
        <f>'Power Desk Daily Price'!$AC15</f>
        <v>28.705555555555559</v>
      </c>
      <c r="D15" s="204">
        <f ca="1">IF(ISERROR((AVERAGE(OFFSET('Curve Summary'!$G$6,11,0,16,1))*16+ 9* 'Curve Summary Backup'!$G$38)/25), 'Curve Summary Backup'!$G$38,(AVERAGE(OFFSET('Curve Summary'!$G$6,11,0,16,1))*16+ 9* 'Curve Summary Backup'!$G$38)/25)</f>
        <v>28.75</v>
      </c>
      <c r="E15" s="204">
        <f>VLOOKUP(E$7,'Curve Summary'!$A$7:$AG$58,7)</f>
        <v>34.1</v>
      </c>
      <c r="F15" s="312">
        <f t="shared" ca="1" si="0"/>
        <v>30.926417233560095</v>
      </c>
      <c r="G15" s="204">
        <f t="shared" si="1"/>
        <v>33.875</v>
      </c>
      <c r="H15" s="204">
        <f t="shared" si="2"/>
        <v>34.25</v>
      </c>
      <c r="I15" s="204">
        <f t="shared" si="2"/>
        <v>33.5</v>
      </c>
      <c r="J15" s="204">
        <f t="shared" si="3"/>
        <v>33</v>
      </c>
      <c r="K15" s="204">
        <f t="shared" si="4"/>
        <v>33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63.375</v>
      </c>
      <c r="P15" s="204">
        <f t="shared" si="6"/>
        <v>57.25</v>
      </c>
      <c r="Q15" s="204">
        <f t="shared" si="6"/>
        <v>69.5</v>
      </c>
      <c r="R15" s="204">
        <f t="shared" si="6"/>
        <v>55.75</v>
      </c>
      <c r="S15" s="204">
        <f t="shared" si="7"/>
        <v>37.5</v>
      </c>
      <c r="T15" s="204">
        <f t="shared" si="8"/>
        <v>38.5</v>
      </c>
      <c r="U15" s="204">
        <f t="shared" si="8"/>
        <v>36.75</v>
      </c>
      <c r="V15" s="204">
        <f t="shared" si="8"/>
        <v>37.25</v>
      </c>
      <c r="W15" s="312">
        <f t="shared" si="12"/>
        <v>42.920588235294119</v>
      </c>
      <c r="X15" s="204">
        <f t="shared" si="13"/>
        <v>43.587254901960783</v>
      </c>
      <c r="Y15" s="204">
        <f t="shared" si="14"/>
        <v>43.141979865771809</v>
      </c>
      <c r="Z15" s="204">
        <f t="shared" si="15"/>
        <v>44.204235294117645</v>
      </c>
      <c r="AA15" s="204">
        <f t="shared" si="9"/>
        <v>44.776666666666664</v>
      </c>
      <c r="AB15" s="205">
        <f t="shared" si="10"/>
        <v>45.349414062499996</v>
      </c>
      <c r="AC15" s="313">
        <f t="shared" ca="1" si="11"/>
        <v>44.058885574965664</v>
      </c>
      <c r="AD15" s="303"/>
      <c r="AE15" s="303"/>
      <c r="AF15" s="304"/>
      <c r="AG15" s="191">
        <f>VLOOKUP(AG$7,'Curve Summary'!$A$9:$AG$161,7)</f>
        <v>34.25</v>
      </c>
      <c r="AH15" s="191">
        <f>VLOOKUP(AH$7,'Curve Summary'!$A$9:$AG$161,7)</f>
        <v>33.5</v>
      </c>
      <c r="AI15" s="191">
        <f>VLOOKUP(AI$7,'Curve Summary'!$A$9:$AG$161,7)</f>
        <v>33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57.25</v>
      </c>
      <c r="AN15" s="191">
        <f>VLOOKUP(AN$7,'Curve Summary'!$A$9:$AG$161,7)</f>
        <v>69.5</v>
      </c>
      <c r="AO15" s="191">
        <f>VLOOKUP(AO$7,'Curve Summary'!$A$9:$AG$161,7)</f>
        <v>55.75</v>
      </c>
      <c r="AP15" s="191">
        <f>VLOOKUP(AP$7,'Curve Summary'!$A$9:$AG$161,7)</f>
        <v>38.5</v>
      </c>
      <c r="AQ15" s="191">
        <f>VLOOKUP(AQ$7,'Curve Summary'!$A$9:$AG$161,7)</f>
        <v>36.75</v>
      </c>
      <c r="AR15" s="191">
        <f>VLOOKUP(AR$7,'Curve Summary'!$A$9:$AG$161,7)</f>
        <v>37.25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38.380000000000003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38.81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39.19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39.51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39.799999999999997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40.08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40.31</v>
      </c>
      <c r="EJ15" s="191">
        <f>VLOOKUP(EJ$7,'Curve Summary'!$A$9:$AG$161,7)</f>
        <v>39.950000000000003</v>
      </c>
    </row>
    <row r="16" spans="1:140" ht="13.65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7" t="s">
        <v>138</v>
      </c>
      <c r="B18" s="318" t="s">
        <v>38</v>
      </c>
      <c r="C18" s="319">
        <f>'Power Desk Daily Price'!$AC18</f>
        <v>56.611111111111114</v>
      </c>
      <c r="D18" s="319">
        <f ca="1">IF(ISERROR((AVERAGE(OFFSET('Curve Summary ALBERTA'!$R$6,9,0,13,1))*13+ 8* 'Curve Summary Backup'!$R$38)/21), 'Curve Summary Backup'!$R$38,(AVERAGE(OFFSET('Curve Summary ALBERTA'!$R$6,9,0,13,1))*13+ 8* 'Curve Summary Backup'!$R$38)/21)</f>
        <v>52.999996199834925</v>
      </c>
      <c r="E18" s="319">
        <f>VLOOKUP(E$7,'Curve Summary ALBERTA'!$A$7:$AG$63,18)</f>
        <v>59.049999237060547</v>
      </c>
      <c r="F18" s="320">
        <f ca="1">(C18*C$5+D18*D$5+E18*E$5)/(SUM(C$5:E$5))</f>
        <v>56.058954976053741</v>
      </c>
      <c r="G18" s="319">
        <f>AVERAGE(H18:I18)</f>
        <v>61.45162452697754</v>
      </c>
      <c r="H18" s="319">
        <f>AG18</f>
        <v>61.698513336181641</v>
      </c>
      <c r="I18" s="319">
        <f>AH18</f>
        <v>61.204735717773438</v>
      </c>
      <c r="J18" s="319">
        <f>AVERAGE(K18:L18)</f>
        <v>57.949164199829099</v>
      </c>
      <c r="K18" s="319">
        <f>AI18</f>
        <v>59.819054718017576</v>
      </c>
      <c r="L18" s="319">
        <f>AJ18</f>
        <v>56.079273681640629</v>
      </c>
      <c r="M18" s="319">
        <f>AK18</f>
        <v>56.709289398193363</v>
      </c>
      <c r="N18" s="319">
        <f>AL18</f>
        <v>57.837271662033018</v>
      </c>
      <c r="O18" s="319">
        <f>AVERAGE(P18:Q18)</f>
        <v>50.192995138762555</v>
      </c>
      <c r="P18" s="319">
        <f>AM18</f>
        <v>49.813270962565767</v>
      </c>
      <c r="Q18" s="319">
        <f>AN18</f>
        <v>50.572719314959343</v>
      </c>
      <c r="R18" s="319">
        <f>AO18</f>
        <v>50.581779595878352</v>
      </c>
      <c r="S18" s="319">
        <f>AVERAGE(T18:V18)</f>
        <v>60.044921005261379</v>
      </c>
      <c r="T18" s="319">
        <f>AP18</f>
        <v>55.102125843466538</v>
      </c>
      <c r="U18" s="319">
        <f>AQ18</f>
        <v>60.368939348693694</v>
      </c>
      <c r="V18" s="319">
        <f>AR18</f>
        <v>64.663697823623906</v>
      </c>
      <c r="W18" s="319">
        <f>SUM(AG37:AR37)/SUM($AG$5:$AR$5)</f>
        <v>56.974700751057519</v>
      </c>
      <c r="X18" s="319">
        <f>SUM(AS37:BD37)/SUM($AS$5:$BD$5)</f>
        <v>49.231799265347753</v>
      </c>
      <c r="Y18" s="319">
        <f>SUM(BE37:BR37)/SUM($BE$5:$BR$5)</f>
        <v>47.438653049658086</v>
      </c>
      <c r="Z18" s="319">
        <f>SUM(BQ37:CB37)/SUM($BQ$5:$CB$5)</f>
        <v>47.091189126637261</v>
      </c>
      <c r="AA18" s="319">
        <f>SUM(CC37:DX37)/SUM($CC$5:$DX$5)</f>
        <v>44.822358851434096</v>
      </c>
      <c r="AB18" s="321">
        <f>SUM(DY37:EJ37)/SUM($DY$5:$EJ$5)</f>
        <v>47.414483274967495</v>
      </c>
      <c r="AC18" s="322">
        <f ca="1">(C18*C$5+D18*D$5+E18*E$5+SUM(AG37:EJ37))/(SUM(C$5:E$5)+SUM($AG$5:$EJ$5))</f>
        <v>47.629031509845603</v>
      </c>
      <c r="AD18" s="303"/>
      <c r="AE18" s="303"/>
      <c r="AF18" s="304"/>
      <c r="AG18" s="191">
        <f>VLOOKUP(AG$7,'Curve Summary ALBERTA'!$A$13:$AG$161,18)</f>
        <v>61.698513336181641</v>
      </c>
      <c r="AH18" s="191">
        <f>VLOOKUP(AH$7,'Curve Summary ALBERTA'!$A$13:$AG$161,18)</f>
        <v>61.204735717773438</v>
      </c>
      <c r="AI18" s="191">
        <f>VLOOKUP(AI$7,'Curve Summary ALBERTA'!$A$13:$AG$161,18)</f>
        <v>59.819054718017576</v>
      </c>
      <c r="AJ18" s="191">
        <f>VLOOKUP(AJ$7,'Curve Summary ALBERTA'!$A$13:$AG$161,18)</f>
        <v>56.079273681640629</v>
      </c>
      <c r="AK18" s="191">
        <f>VLOOKUP(AK$7,'Curve Summary ALBERTA'!$A$13:$AG$161,18)</f>
        <v>56.709289398193363</v>
      </c>
      <c r="AL18" s="191">
        <f>VLOOKUP(AL$7,'Curve Summary ALBERTA'!$A$13:$AG$161,18)</f>
        <v>57.837271662033018</v>
      </c>
      <c r="AM18" s="191">
        <f>VLOOKUP(AM$7,'Curve Summary ALBERTA'!$A$13:$AG$161,18)</f>
        <v>49.813270962565767</v>
      </c>
      <c r="AN18" s="191">
        <f>VLOOKUP(AN$7,'Curve Summary ALBERTA'!$A$13:$AG$161,18)</f>
        <v>50.572719314959343</v>
      </c>
      <c r="AO18" s="191">
        <f>VLOOKUP(AO$7,'Curve Summary ALBERTA'!$A$13:$AG$161,18)</f>
        <v>50.581779595878352</v>
      </c>
      <c r="AP18" s="191">
        <f>VLOOKUP(AP$7,'Curve Summary ALBERTA'!$A$13:$AG$161,18)</f>
        <v>55.102125843466538</v>
      </c>
      <c r="AQ18" s="191">
        <f>VLOOKUP(AQ$7,'Curve Summary ALBERTA'!$A$13:$AG$161,18)</f>
        <v>60.368939348693694</v>
      </c>
      <c r="AR18" s="191">
        <f>VLOOKUP(AR$7,'Curve Summary ALBERTA'!$A$13:$AG$161,18)</f>
        <v>64.663697823623906</v>
      </c>
      <c r="AS18" s="191">
        <f>VLOOKUP(AS$7,'Curve Summary ALBERTA'!$A$13:$AG$161,18)</f>
        <v>52.157352939180001</v>
      </c>
      <c r="AT18" s="191">
        <f>VLOOKUP(AT$7,'Curve Summary ALBERTA'!$A$13:$AG$161,18)</f>
        <v>50.748153058377063</v>
      </c>
      <c r="AU18" s="191">
        <f>VLOOKUP(AU$7,'Curve Summary ALBERTA'!$A$13:$AG$161,18)</f>
        <v>49.101022416188819</v>
      </c>
      <c r="AV18" s="191">
        <f>VLOOKUP(AV$7,'Curve Summary ALBERTA'!$A$13:$AG$161,18)</f>
        <v>46.745047428509579</v>
      </c>
      <c r="AW18" s="191">
        <f>VLOOKUP(AW$7,'Curve Summary ALBERTA'!$A$13:$AG$161,18)</f>
        <v>46.907857803194581</v>
      </c>
      <c r="AX18" s="191">
        <f>VLOOKUP(AX$7,'Curve Summary ALBERTA'!$A$13:$AG$161,18)</f>
        <v>47.306450462772062</v>
      </c>
      <c r="AY18" s="191">
        <f>VLOOKUP(AY$7,'Curve Summary ALBERTA'!$A$13:$AG$161,18)</f>
        <v>47.704197635062222</v>
      </c>
      <c r="AZ18" s="191">
        <f>VLOOKUP(AZ$7,'Curve Summary ALBERTA'!$A$13:$AG$161,18)</f>
        <v>48.211525593183843</v>
      </c>
      <c r="BA18" s="191">
        <f>VLOOKUP(BA$7,'Curve Summary ALBERTA'!$A$13:$AG$161,18)</f>
        <v>48.182670178481274</v>
      </c>
      <c r="BB18" s="191">
        <f>VLOOKUP(BB$7,'Curve Summary ALBERTA'!$A$13:$AG$161,18)</f>
        <v>48.374357140376596</v>
      </c>
      <c r="BC18" s="191">
        <f>VLOOKUP(BC$7,'Curve Summary ALBERTA'!$A$13:$AG$161,18)</f>
        <v>51.697931880910481</v>
      </c>
      <c r="BD18" s="191">
        <f>VLOOKUP(BD$7,'Curve Summary ALBERTA'!$A$13:$AG$161,18)</f>
        <v>53.864982724518299</v>
      </c>
      <c r="BE18" s="191">
        <f>VLOOKUP(BE$7,'Curve Summary ALBERTA'!$A$13:$AG$161,18)</f>
        <v>50.595404438816765</v>
      </c>
      <c r="BF18" s="191">
        <f>VLOOKUP(BF$7,'Curve Summary ALBERTA'!$A$13:$AG$161,18)</f>
        <v>49.052701411054166</v>
      </c>
      <c r="BG18" s="191">
        <f>VLOOKUP(BG$7,'Curve Summary ALBERTA'!$A$13:$AG$161,18)</f>
        <v>47.056729660767274</v>
      </c>
      <c r="BH18" s="191">
        <f>VLOOKUP(BH$7,'Curve Summary ALBERTA'!$A$13:$AG$161,18)</f>
        <v>44.215669982516062</v>
      </c>
      <c r="BI18" s="191">
        <f>VLOOKUP(BI$7,'Curve Summary ALBERTA'!$A$13:$AG$161,18)</f>
        <v>44.432966158926895</v>
      </c>
      <c r="BJ18" s="191">
        <f>VLOOKUP(BJ$7,'Curve Summary ALBERTA'!$A$13:$AG$161,18)</f>
        <v>44.985792363624192</v>
      </c>
      <c r="BK18" s="191">
        <f>VLOOKUP(BK$7,'Curve Summary ALBERTA'!$A$13:$AG$161,18)</f>
        <v>45.64267422311999</v>
      </c>
      <c r="BL18" s="191">
        <f>VLOOKUP(BL$7,'Curve Summary ALBERTA'!$A$13:$AG$161,18)</f>
        <v>46.199386386709811</v>
      </c>
      <c r="BM18" s="191">
        <f>VLOOKUP(BM$7,'Curve Summary ALBERTA'!$A$13:$AG$161,18)</f>
        <v>46.112774985909297</v>
      </c>
      <c r="BN18" s="191">
        <f>VLOOKUP(BN$7,'Curve Summary ALBERTA'!$A$13:$AG$161,18)</f>
        <v>46.116061849760229</v>
      </c>
      <c r="BO18" s="191">
        <f>VLOOKUP(BO$7,'Curve Summary ALBERTA'!$A$13:$AG$161,18)</f>
        <v>48.920978752540407</v>
      </c>
      <c r="BP18" s="191">
        <f>VLOOKUP(BP$7,'Curve Summary ALBERTA'!$A$13:$AG$161,18)</f>
        <v>51.07135202076779</v>
      </c>
      <c r="BQ18" s="191">
        <f>VLOOKUP(BQ$7,'Curve Summary ALBERTA'!$A$13:$AG$161,18)</f>
        <v>50.639376464305677</v>
      </c>
      <c r="BR18" s="191">
        <f>VLOOKUP(BR$7,'Curve Summary ALBERTA'!$A$13:$AG$161,18)</f>
        <v>49.133401079849051</v>
      </c>
      <c r="BS18" s="191">
        <f>VLOOKUP(BS$7,'Curve Summary ALBERTA'!$A$13:$AG$161,18)</f>
        <v>47.187435289763116</v>
      </c>
      <c r="BT18" s="191">
        <f>VLOOKUP(BT$7,'Curve Summary ALBERTA'!$A$13:$AG$161,18)</f>
        <v>44.348646455325429</v>
      </c>
      <c r="BU18" s="191">
        <f>VLOOKUP(BU$7,'Curve Summary ALBERTA'!$A$13:$AG$161,18)</f>
        <v>44.558129069301934</v>
      </c>
      <c r="BV18" s="191">
        <f>VLOOKUP(BV$7,'Curve Summary ALBERTA'!$A$13:$AG$161,18)</f>
        <v>45.094237225616801</v>
      </c>
      <c r="BW18" s="191">
        <f>VLOOKUP(BW$7,'Curve Summary ALBERTA'!$A$13:$AG$161,18)</f>
        <v>45.731894860137793</v>
      </c>
      <c r="BX18" s="191">
        <f>VLOOKUP(BX$7,'Curve Summary ALBERTA'!$A$13:$AG$161,18)</f>
        <v>46.271896003107045</v>
      </c>
      <c r="BY18" s="191">
        <f>VLOOKUP(BY$7,'Curve Summary ALBERTA'!$A$13:$AG$161,18)</f>
        <v>46.18597350388287</v>
      </c>
      <c r="BZ18" s="191">
        <f>VLOOKUP(BZ$7,'Curve Summary ALBERTA'!$A$13:$AG$161,18)</f>
        <v>46.186740308846495</v>
      </c>
      <c r="CA18" s="191">
        <f>VLOOKUP(CA$7,'Curve Summary ALBERTA'!$A$13:$AG$161,18)</f>
        <v>48.921746255317125</v>
      </c>
      <c r="CB18" s="191">
        <f>VLOOKUP(CB$7,'Curve Summary ALBERTA'!$A$13:$AG$161,18)</f>
        <v>51.031267456981411</v>
      </c>
      <c r="CC18" s="191">
        <f>VLOOKUP(CC$7,'Curve Summary ALBERTA'!$A$13:$AG$161,18)</f>
        <v>46.112430191642993</v>
      </c>
      <c r="CD18" s="191">
        <f>VLOOKUP(CD$7,'Curve Summary ALBERTA'!$A$13:$AG$161,18)</f>
        <v>44.802826470549974</v>
      </c>
      <c r="CE18" s="191">
        <f>VLOOKUP(CE$7,'Curve Summary ALBERTA'!$A$13:$AG$161,18)</f>
        <v>43.099571634934883</v>
      </c>
      <c r="CF18" s="191">
        <f>VLOOKUP(CF$7,'Curve Summary ALBERTA'!$A$13:$AG$161,18)</f>
        <v>40.537702925574301</v>
      </c>
      <c r="CG18" s="191">
        <f>VLOOKUP(CG$7,'Curve Summary ALBERTA'!$A$13:$AG$161,18)</f>
        <v>40.742699864477466</v>
      </c>
      <c r="CH18" s="191">
        <f>VLOOKUP(CH$7,'Curve Summary ALBERTA'!$A$13:$AG$161,18)</f>
        <v>41.23974442138578</v>
      </c>
      <c r="CI18" s="191">
        <f>VLOOKUP(CI$7,'Curve Summary ALBERTA'!$A$13:$AG$161,18)</f>
        <v>41.82567835073619</v>
      </c>
      <c r="CJ18" s="191">
        <f>VLOOKUP(CJ$7,'Curve Summary ALBERTA'!$A$13:$AG$161,18)</f>
        <v>42.324518153230585</v>
      </c>
      <c r="CK18" s="191">
        <f>VLOOKUP(CK$7,'Curve Summary ALBERTA'!$A$13:$AG$161,18)</f>
        <v>42.267046526795674</v>
      </c>
      <c r="CL18" s="191">
        <f>VLOOKUP(CL$7,'Curve Summary ALBERTA'!$A$13:$AG$161,18)</f>
        <v>42.285408675310237</v>
      </c>
      <c r="CM18" s="191">
        <f>VLOOKUP(CM$7,'Curve Summary ALBERTA'!$A$13:$AG$161,18)</f>
        <v>44.792725509421111</v>
      </c>
      <c r="CN18" s="191">
        <f>VLOOKUP(CN$7,'Curve Summary ALBERTA'!$A$13:$AG$161,18)</f>
        <v>46.670822921355374</v>
      </c>
      <c r="CO18" s="191">
        <f>VLOOKUP(CO$7,'Curve Summary ALBERTA'!$A$13:$AG$161,18)</f>
        <v>47.52882916196301</v>
      </c>
      <c r="CP18" s="191">
        <f>VLOOKUP(CP$7,'Curve Summary ALBERTA'!$A$13:$AG$161,18)</f>
        <v>46.200394497964865</v>
      </c>
      <c r="CQ18" s="191">
        <f>VLOOKUP(CQ$7,'Curve Summary ALBERTA'!$A$13:$AG$161,18)</f>
        <v>44.478582770744119</v>
      </c>
      <c r="CR18" s="191">
        <f>VLOOKUP(CR$7,'Curve Summary ALBERTA'!$A$13:$AG$161,18)</f>
        <v>41.831382099759232</v>
      </c>
      <c r="CS18" s="191">
        <f>VLOOKUP(CS$7,'Curve Summary ALBERTA'!$A$13:$AG$161,18)</f>
        <v>42.023385694578408</v>
      </c>
      <c r="CT18" s="191">
        <f>VLOOKUP(CT$7,'Curve Summary ALBERTA'!$A$13:$AG$161,18)</f>
        <v>42.506965850370101</v>
      </c>
      <c r="CU18" s="191">
        <f>VLOOKUP(CU$7,'Curve Summary ALBERTA'!$A$13:$AG$161,18)</f>
        <v>43.079192933410681</v>
      </c>
      <c r="CV18" s="191">
        <f>VLOOKUP(CV$7,'Curve Summary ALBERTA'!$A$13:$AG$161,18)</f>
        <v>43.562694140667816</v>
      </c>
      <c r="CW18" s="191">
        <f>VLOOKUP(CW$7,'Curve Summary ALBERTA'!$A$13:$AG$161,18)</f>
        <v>43.488281604436104</v>
      </c>
      <c r="CX18" s="191">
        <f>VLOOKUP(CX$7,'Curve Summary ALBERTA'!$A$13:$AG$161,18)</f>
        <v>43.489805457237033</v>
      </c>
      <c r="CY18" s="191">
        <f>VLOOKUP(CY$7,'Curve Summary ALBERTA'!$A$13:$AG$161,18)</f>
        <v>45.989194079099271</v>
      </c>
      <c r="CZ18" s="191">
        <f>VLOOKUP(CZ$7,'Curve Summary ALBERTA'!$A$13:$AG$161,18)</f>
        <v>47.86728748214739</v>
      </c>
      <c r="DA18" s="191">
        <f>VLOOKUP(DA$7,'Curve Summary ALBERTA'!$A$13:$AG$161,18)</f>
        <v>48.7563799107118</v>
      </c>
      <c r="DB18" s="191">
        <f>VLOOKUP(DB$7,'Curve Summary ALBERTA'!$A$13:$AG$161,18)</f>
        <v>47.42628618781788</v>
      </c>
      <c r="DC18" s="191">
        <f>VLOOKUP(DC$7,'Curve Summary ALBERTA'!$A$13:$AG$161,18)</f>
        <v>45.702835444249985</v>
      </c>
      <c r="DD18" s="191">
        <f>VLOOKUP(DD$7,'Curve Summary ALBERTA'!$A$13:$AG$161,18)</f>
        <v>43.05354578593019</v>
      </c>
      <c r="DE18" s="191">
        <f>VLOOKUP(DE$7,'Curve Summary ALBERTA'!$A$13:$AG$161,18)</f>
        <v>43.244727246002647</v>
      </c>
      <c r="DF18" s="191">
        <f>VLOOKUP(DF$7,'Curve Summary ALBERTA'!$A$13:$AG$161,18)</f>
        <v>43.727552915297466</v>
      </c>
      <c r="DG18" s="191">
        <f>VLOOKUP(DG$7,'Curve Summary ALBERTA'!$A$13:$AG$161,18)</f>
        <v>44.299063322477558</v>
      </c>
      <c r="DH18" s="191">
        <f>VLOOKUP(DH$7,'Curve Summary ALBERTA'!$A$13:$AG$161,18)</f>
        <v>44.781760186971788</v>
      </c>
      <c r="DI18" s="191">
        <f>VLOOKUP(DI$7,'Curve Summary ALBERTA'!$A$13:$AG$161,18)</f>
        <v>44.706349662676445</v>
      </c>
      <c r="DJ18" s="191">
        <f>VLOOKUP(DJ$7,'Curve Summary ALBERTA'!$A$13:$AG$161,18)</f>
        <v>44.706929742982283</v>
      </c>
      <c r="DK18" s="191">
        <f>VLOOKUP(DK$7,'Curve Summary ALBERTA'!$A$13:$AG$161,18)</f>
        <v>46.959150238331333</v>
      </c>
      <c r="DL18" s="191">
        <f>VLOOKUP(DL$7,'Curve Summary ALBERTA'!$A$13:$AG$161,18)</f>
        <v>48.860967446236089</v>
      </c>
      <c r="DM18" s="191">
        <f>VLOOKUP(DM$7,'Curve Summary ALBERTA'!$A$13:$AG$161,18)</f>
        <v>49.807340582655925</v>
      </c>
      <c r="DN18" s="191">
        <f>VLOOKUP(DN$7,'Curve Summary ALBERTA'!$A$13:$AG$161,18)</f>
        <v>48.500128251161264</v>
      </c>
      <c r="DO18" s="191">
        <f>VLOOKUP(DO$7,'Curve Summary ALBERTA'!$A$13:$AG$161,18)</f>
        <v>46.795409402564808</v>
      </c>
      <c r="DP18" s="191">
        <f>VLOOKUP(DP$7,'Curve Summary ALBERTA'!$A$13:$AG$161,18)</f>
        <v>43.718264098187063</v>
      </c>
      <c r="DQ18" s="191">
        <f>VLOOKUP(DQ$7,'Curve Summary ALBERTA'!$A$13:$AG$161,18)</f>
        <v>43.933115908243678</v>
      </c>
      <c r="DR18" s="191">
        <f>VLOOKUP(DR$7,'Curve Summary ALBERTA'!$A$13:$AG$161,18)</f>
        <v>44.44227801074436</v>
      </c>
      <c r="DS18" s="191">
        <f>VLOOKUP(DS$7,'Curve Summary ALBERTA'!$A$13:$AG$161,18)</f>
        <v>45.040784156341118</v>
      </c>
      <c r="DT18" s="191">
        <f>VLOOKUP(DT$7,'Curve Summary ALBERTA'!$A$13:$AG$161,18)</f>
        <v>45.552039773478718</v>
      </c>
      <c r="DU18" s="191">
        <f>VLOOKUP(DU$7,'Curve Summary ALBERTA'!$A$13:$AG$161,18)</f>
        <v>45.503136146028957</v>
      </c>
      <c r="DV18" s="191">
        <f>VLOOKUP(DV$7,'Curve Summary ALBERTA'!$A$13:$AG$161,18)</f>
        <v>45.530277402988375</v>
      </c>
      <c r="DW18" s="191">
        <f>VLOOKUP(DW$7,'Curve Summary ALBERTA'!$A$13:$AG$161,18)</f>
        <v>48.266138525711966</v>
      </c>
      <c r="DX18" s="191">
        <f>VLOOKUP(DX$7,'Curve Summary ALBERTA'!$A$13:$AG$161,18)</f>
        <v>50.187050388569943</v>
      </c>
      <c r="DY18" s="191">
        <f>VLOOKUP(DY$7,'Curve Summary ALBERTA'!$A$13:$AG$161,18)</f>
        <v>51.17846914334055</v>
      </c>
      <c r="DZ18" s="191">
        <f>VLOOKUP(DZ$7,'Curve Summary ALBERTA'!$A$13:$AG$161,18)</f>
        <v>49.868569020878397</v>
      </c>
      <c r="EA18" s="191">
        <f>VLOOKUP(EA$7,'Curve Summary ALBERTA'!$A$13:$AG$161,18)</f>
        <v>48.157381278321033</v>
      </c>
      <c r="EB18" s="191">
        <f>VLOOKUP(EB$7,'Curve Summary ALBERTA'!$A$13:$AG$161,18)</f>
        <v>44.615529174376668</v>
      </c>
      <c r="EC18" s="191">
        <f>VLOOKUP(EC$7,'Curve Summary ALBERTA'!$A$13:$AG$161,18)</f>
        <v>44.837404637806294</v>
      </c>
      <c r="ED18" s="191">
        <f>VLOOKUP(ED$7,'Curve Summary ALBERTA'!$A$13:$AG$161,18)</f>
        <v>45.356056089028804</v>
      </c>
      <c r="EE18" s="191">
        <f>VLOOKUP(EE$7,'Curve Summary ALBERTA'!$A$13:$AG$161,18)</f>
        <v>45.964679244699965</v>
      </c>
      <c r="EF18" s="191">
        <f>VLOOKUP(EF$7,'Curve Summary ALBERTA'!$A$13:$AG$161,18)</f>
        <v>46.485702744574617</v>
      </c>
      <c r="EG18" s="191">
        <f>VLOOKUP(EG$7,'Curve Summary ALBERTA'!$A$13:$AG$161,18)</f>
        <v>46.442255225562292</v>
      </c>
      <c r="EH18" s="191">
        <f>VLOOKUP(EH$7,'Curve Summary ALBERTA'!$A$13:$AG$161,18)</f>
        <v>46.475269513776247</v>
      </c>
      <c r="EI18" s="191">
        <f>VLOOKUP(EI$7,'Curve Summary ALBERTA'!$A$13:$AG$161,18)</f>
        <v>48.853063502475678</v>
      </c>
      <c r="EJ18" s="191">
        <f>VLOOKUP(EJ$7,'Curve Summary ALBERTA'!$A$13:$AG$161,18)</f>
        <v>50.795571285105638</v>
      </c>
    </row>
    <row r="19" spans="1:140" ht="13.65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65" customHeight="1" x14ac:dyDescent="0.2">
      <c r="A28" s="300" t="s">
        <v>139</v>
      </c>
      <c r="B28" s="282"/>
      <c r="C28" s="195">
        <f t="shared" ref="C28:AC28" si="16">C9-C47</f>
        <v>2.508080808080809</v>
      </c>
      <c r="D28" s="195">
        <f t="shared" ca="1" si="16"/>
        <v>1.25</v>
      </c>
      <c r="E28" s="195">
        <f t="shared" si="16"/>
        <v>0.5</v>
      </c>
      <c r="F28" s="301">
        <f t="shared" ca="1" si="16"/>
        <v>1.2518944547516</v>
      </c>
      <c r="G28" s="195">
        <f t="shared" si="16"/>
        <v>0.625</v>
      </c>
      <c r="H28" s="195">
        <f t="shared" si="16"/>
        <v>0.5</v>
      </c>
      <c r="I28" s="195">
        <f t="shared" si="16"/>
        <v>0.75</v>
      </c>
      <c r="J28" s="195">
        <f t="shared" si="16"/>
        <v>1.125</v>
      </c>
      <c r="K28" s="195">
        <f t="shared" si="16"/>
        <v>1</v>
      </c>
      <c r="L28" s="195">
        <f t="shared" si="16"/>
        <v>1.25</v>
      </c>
      <c r="M28" s="195">
        <f t="shared" si="16"/>
        <v>1</v>
      </c>
      <c r="N28" s="195">
        <f t="shared" si="16"/>
        <v>0.75</v>
      </c>
      <c r="O28" s="195">
        <f t="shared" si="16"/>
        <v>0.125</v>
      </c>
      <c r="P28" s="195">
        <f t="shared" si="16"/>
        <v>0.25</v>
      </c>
      <c r="Q28" s="195">
        <f t="shared" si="16"/>
        <v>0</v>
      </c>
      <c r="R28" s="195">
        <f t="shared" si="16"/>
        <v>0</v>
      </c>
      <c r="S28" s="195">
        <f t="shared" si="16"/>
        <v>0.5</v>
      </c>
      <c r="T28" s="195">
        <f t="shared" si="16"/>
        <v>1</v>
      </c>
      <c r="U28" s="195">
        <f t="shared" si="16"/>
        <v>0.5</v>
      </c>
      <c r="V28" s="195">
        <f t="shared" si="16"/>
        <v>0</v>
      </c>
      <c r="W28" s="301">
        <f t="shared" si="16"/>
        <v>0.58823529411764497</v>
      </c>
      <c r="X28" s="195">
        <f t="shared" si="16"/>
        <v>0.50882352941176379</v>
      </c>
      <c r="Y28" s="195">
        <f t="shared" si="16"/>
        <v>0.55033557046979098</v>
      </c>
      <c r="Z28" s="195">
        <f t="shared" si="16"/>
        <v>0.46607843137254434</v>
      </c>
      <c r="AA28" s="195">
        <f t="shared" si="16"/>
        <v>0.46662745098038272</v>
      </c>
      <c r="AB28" s="195">
        <f t="shared" si="16"/>
        <v>0.46437499999998977</v>
      </c>
      <c r="AC28" s="302">
        <f t="shared" ca="1" si="16"/>
        <v>0.50888125428772923</v>
      </c>
      <c r="AD28" s="303"/>
      <c r="AE28" s="303"/>
      <c r="AF28" s="304"/>
      <c r="AG28" s="191">
        <f t="shared" ref="AG28:AG34" si="17">AG9*AG$5</f>
        <v>808.5</v>
      </c>
      <c r="AH28" s="328">
        <f t="shared" ref="AH28:CS29" si="18">AH9*AH$5</f>
        <v>695</v>
      </c>
      <c r="AI28" s="328">
        <f t="shared" si="18"/>
        <v>661.5</v>
      </c>
      <c r="AJ28" s="328">
        <f t="shared" si="18"/>
        <v>643.5</v>
      </c>
      <c r="AK28" s="328">
        <f t="shared" si="18"/>
        <v>605</v>
      </c>
      <c r="AL28" s="328">
        <f t="shared" si="18"/>
        <v>575</v>
      </c>
      <c r="AM28" s="328">
        <f t="shared" si="18"/>
        <v>907.5</v>
      </c>
      <c r="AN28" s="328">
        <f t="shared" si="18"/>
        <v>1067</v>
      </c>
      <c r="AO28" s="328">
        <f t="shared" si="18"/>
        <v>830</v>
      </c>
      <c r="AP28" s="328">
        <f t="shared" si="18"/>
        <v>851</v>
      </c>
      <c r="AQ28" s="328">
        <f t="shared" si="18"/>
        <v>680</v>
      </c>
      <c r="AR28" s="328">
        <f t="shared" si="18"/>
        <v>761.25</v>
      </c>
      <c r="AS28" s="328">
        <f t="shared" si="18"/>
        <v>891</v>
      </c>
      <c r="AT28" s="328">
        <f t="shared" si="18"/>
        <v>800</v>
      </c>
      <c r="AU28" s="328">
        <f t="shared" si="18"/>
        <v>724.5</v>
      </c>
      <c r="AV28" s="328">
        <f t="shared" si="18"/>
        <v>693</v>
      </c>
      <c r="AW28" s="328">
        <f t="shared" si="18"/>
        <v>588</v>
      </c>
      <c r="AX28" s="328">
        <f t="shared" si="18"/>
        <v>609</v>
      </c>
      <c r="AY28" s="328">
        <f t="shared" si="18"/>
        <v>1045</v>
      </c>
      <c r="AZ28" s="328">
        <f t="shared" si="18"/>
        <v>1165.5</v>
      </c>
      <c r="BA28" s="328">
        <f t="shared" si="18"/>
        <v>960.75</v>
      </c>
      <c r="BB28" s="328">
        <f t="shared" si="18"/>
        <v>902.75</v>
      </c>
      <c r="BC28" s="328">
        <f t="shared" si="18"/>
        <v>674.5</v>
      </c>
      <c r="BD28" s="328">
        <f t="shared" si="18"/>
        <v>825</v>
      </c>
      <c r="BE28" s="328">
        <f t="shared" si="18"/>
        <v>853.65</v>
      </c>
      <c r="BF28" s="328">
        <f t="shared" si="18"/>
        <v>804.4</v>
      </c>
      <c r="BG28" s="328">
        <f t="shared" si="18"/>
        <v>816.2700000000001</v>
      </c>
      <c r="BH28" s="328">
        <f t="shared" si="18"/>
        <v>724.24</v>
      </c>
      <c r="BI28" s="328">
        <f t="shared" si="18"/>
        <v>598.20000000000005</v>
      </c>
      <c r="BJ28" s="328">
        <f t="shared" si="18"/>
        <v>676.93999999999994</v>
      </c>
      <c r="BK28" s="328">
        <f t="shared" si="18"/>
        <v>979.8599999999999</v>
      </c>
      <c r="BL28" s="328">
        <f t="shared" si="18"/>
        <v>1177.6600000000001</v>
      </c>
      <c r="BM28" s="328">
        <f t="shared" si="18"/>
        <v>948.3599999999999</v>
      </c>
      <c r="BN28" s="328">
        <f t="shared" si="18"/>
        <v>831.18</v>
      </c>
      <c r="BO28" s="328">
        <f t="shared" si="18"/>
        <v>763.56</v>
      </c>
      <c r="BP28" s="328">
        <f t="shared" si="18"/>
        <v>875.83999999999992</v>
      </c>
      <c r="BQ28" s="328">
        <f t="shared" si="18"/>
        <v>857.22</v>
      </c>
      <c r="BR28" s="328">
        <f t="shared" si="18"/>
        <v>809</v>
      </c>
      <c r="BS28" s="328">
        <f t="shared" si="18"/>
        <v>837.19999999999993</v>
      </c>
      <c r="BT28" s="328">
        <f t="shared" si="18"/>
        <v>717.99</v>
      </c>
      <c r="BU28" s="328">
        <f t="shared" si="18"/>
        <v>663.81</v>
      </c>
      <c r="BV28" s="328">
        <f t="shared" si="18"/>
        <v>711.7</v>
      </c>
      <c r="BW28" s="328">
        <f t="shared" si="18"/>
        <v>920</v>
      </c>
      <c r="BX28" s="328">
        <f t="shared" si="18"/>
        <v>1193.7</v>
      </c>
      <c r="BY28" s="328">
        <f t="shared" si="18"/>
        <v>938.91</v>
      </c>
      <c r="BZ28" s="328">
        <f t="shared" si="18"/>
        <v>838.32</v>
      </c>
      <c r="CA28" s="328">
        <f t="shared" si="18"/>
        <v>780.3599999999999</v>
      </c>
      <c r="CB28" s="328">
        <f t="shared" si="18"/>
        <v>811.23</v>
      </c>
      <c r="CC28" s="328">
        <f t="shared" si="18"/>
        <v>864.15</v>
      </c>
      <c r="CD28" s="328">
        <f t="shared" si="18"/>
        <v>816.4</v>
      </c>
      <c r="CE28" s="328">
        <f t="shared" si="18"/>
        <v>853.99</v>
      </c>
      <c r="CF28" s="328">
        <f t="shared" si="18"/>
        <v>702.4</v>
      </c>
      <c r="CG28" s="328">
        <f t="shared" si="18"/>
        <v>720.94</v>
      </c>
      <c r="CH28" s="328">
        <f t="shared" si="18"/>
        <v>735.68</v>
      </c>
      <c r="CI28" s="328">
        <f t="shared" si="18"/>
        <v>917.4</v>
      </c>
      <c r="CJ28" s="328">
        <f t="shared" si="18"/>
        <v>1178.52</v>
      </c>
      <c r="CK28" s="328">
        <f t="shared" si="18"/>
        <v>894</v>
      </c>
      <c r="CL28" s="328">
        <f t="shared" si="18"/>
        <v>887.26</v>
      </c>
      <c r="CM28" s="328">
        <f t="shared" si="18"/>
        <v>794.22</v>
      </c>
      <c r="CN28" s="328">
        <f t="shared" si="18"/>
        <v>783.19999999999993</v>
      </c>
      <c r="CO28" s="328">
        <f t="shared" si="18"/>
        <v>912.78000000000009</v>
      </c>
      <c r="CP28" s="328">
        <f t="shared" si="18"/>
        <v>823.8</v>
      </c>
      <c r="CQ28" s="328">
        <f t="shared" si="18"/>
        <v>832.26</v>
      </c>
      <c r="CR28" s="328">
        <f t="shared" si="18"/>
        <v>756</v>
      </c>
      <c r="CS28" s="328">
        <f t="shared" si="18"/>
        <v>744.92</v>
      </c>
      <c r="CT28" s="328">
        <f t="shared" ref="CT28:EJ32" si="19">CT9*CT$5</f>
        <v>724.07999999999993</v>
      </c>
      <c r="CU28" s="328">
        <f t="shared" si="19"/>
        <v>961.59</v>
      </c>
      <c r="CV28" s="328">
        <f t="shared" si="19"/>
        <v>1165.6400000000001</v>
      </c>
      <c r="CW28" s="328">
        <f t="shared" si="19"/>
        <v>849.68</v>
      </c>
      <c r="CX28" s="328">
        <f t="shared" si="19"/>
        <v>937.4799999999999</v>
      </c>
      <c r="CY28" s="328">
        <f t="shared" si="19"/>
        <v>807.87</v>
      </c>
      <c r="CZ28" s="328">
        <f t="shared" si="19"/>
        <v>793.8</v>
      </c>
      <c r="DA28" s="328">
        <f t="shared" si="19"/>
        <v>922.02</v>
      </c>
      <c r="DB28" s="328">
        <f t="shared" si="19"/>
        <v>874.23</v>
      </c>
      <c r="DC28" s="328">
        <f t="shared" si="19"/>
        <v>808.5</v>
      </c>
      <c r="DD28" s="328">
        <f t="shared" si="19"/>
        <v>809.59999999999991</v>
      </c>
      <c r="DE28" s="328">
        <f t="shared" si="19"/>
        <v>731.01</v>
      </c>
      <c r="DF28" s="328">
        <f t="shared" si="19"/>
        <v>743.19</v>
      </c>
      <c r="DG28" s="328">
        <f t="shared" si="19"/>
        <v>1010.24</v>
      </c>
      <c r="DH28" s="328">
        <f t="shared" si="19"/>
        <v>1059.8699999999999</v>
      </c>
      <c r="DI28" s="328">
        <f t="shared" si="19"/>
        <v>943.53</v>
      </c>
      <c r="DJ28" s="328">
        <f t="shared" si="19"/>
        <v>948.29</v>
      </c>
      <c r="DK28" s="328">
        <f t="shared" si="19"/>
        <v>742.9</v>
      </c>
      <c r="DL28" s="328">
        <f t="shared" si="19"/>
        <v>885.5</v>
      </c>
      <c r="DM28" s="328">
        <f t="shared" si="19"/>
        <v>889.1400000000001</v>
      </c>
      <c r="DN28" s="328">
        <f t="shared" si="19"/>
        <v>841.59999999999991</v>
      </c>
      <c r="DO28" s="328">
        <f t="shared" si="19"/>
        <v>861.74</v>
      </c>
      <c r="DP28" s="328">
        <f t="shared" si="19"/>
        <v>826.76</v>
      </c>
      <c r="DQ28" s="328">
        <f t="shared" si="19"/>
        <v>714.59999999999991</v>
      </c>
      <c r="DR28" s="328">
        <f t="shared" si="19"/>
        <v>797.94</v>
      </c>
      <c r="DS28" s="328">
        <f t="shared" si="19"/>
        <v>1013.54</v>
      </c>
      <c r="DT28" s="328">
        <f t="shared" si="19"/>
        <v>1056.72</v>
      </c>
      <c r="DU28" s="328">
        <f t="shared" si="19"/>
        <v>948.15</v>
      </c>
      <c r="DV28" s="328">
        <f t="shared" si="19"/>
        <v>917.62</v>
      </c>
      <c r="DW28" s="328">
        <f t="shared" si="19"/>
        <v>794.59999999999991</v>
      </c>
      <c r="DX28" s="328">
        <f t="shared" si="19"/>
        <v>897.38</v>
      </c>
      <c r="DY28" s="328">
        <f t="shared" si="19"/>
        <v>855.40000000000009</v>
      </c>
      <c r="DZ28" s="328">
        <f t="shared" si="19"/>
        <v>850.6</v>
      </c>
      <c r="EA28" s="328">
        <f t="shared" si="19"/>
        <v>915.86</v>
      </c>
      <c r="EB28" s="328">
        <f t="shared" si="19"/>
        <v>843.7</v>
      </c>
      <c r="EC28" s="328">
        <f t="shared" si="19"/>
        <v>732.4</v>
      </c>
      <c r="ED28" s="328">
        <f t="shared" si="19"/>
        <v>816.64</v>
      </c>
      <c r="EE28" s="328">
        <f t="shared" si="19"/>
        <v>971.25</v>
      </c>
      <c r="EF28" s="328">
        <f t="shared" si="19"/>
        <v>1104.4000000000001</v>
      </c>
      <c r="EG28" s="328">
        <f t="shared" si="19"/>
        <v>953.4</v>
      </c>
      <c r="EH28" s="328">
        <f t="shared" si="19"/>
        <v>885.99</v>
      </c>
      <c r="EI28" s="328">
        <f t="shared" si="19"/>
        <v>847.35</v>
      </c>
      <c r="EJ28" s="328">
        <f t="shared" si="19"/>
        <v>950.82</v>
      </c>
    </row>
    <row r="29" spans="1:140" ht="13.65" customHeight="1" x14ac:dyDescent="0.2">
      <c r="A29" s="305" t="s">
        <v>140</v>
      </c>
      <c r="B29" s="306"/>
      <c r="C29" s="191">
        <f t="shared" ref="C29:AC29" si="20">C10-C48</f>
        <v>1.4909090909090885</v>
      </c>
      <c r="D29" s="191">
        <f t="shared" ca="1" si="20"/>
        <v>1.25</v>
      </c>
      <c r="E29" s="191">
        <f t="shared" si="20"/>
        <v>0.5</v>
      </c>
      <c r="F29" s="307">
        <f t="shared" ca="1" si="20"/>
        <v>1.0629554730983308</v>
      </c>
      <c r="G29" s="191">
        <f t="shared" si="20"/>
        <v>0.625</v>
      </c>
      <c r="H29" s="191">
        <f t="shared" si="20"/>
        <v>0.5</v>
      </c>
      <c r="I29" s="191">
        <f t="shared" si="20"/>
        <v>0.75</v>
      </c>
      <c r="J29" s="191">
        <f t="shared" si="20"/>
        <v>1.125</v>
      </c>
      <c r="K29" s="191">
        <f t="shared" si="20"/>
        <v>1</v>
      </c>
      <c r="L29" s="191">
        <f t="shared" si="20"/>
        <v>1.25</v>
      </c>
      <c r="M29" s="191">
        <f t="shared" si="20"/>
        <v>1</v>
      </c>
      <c r="N29" s="191">
        <f t="shared" si="20"/>
        <v>0.75</v>
      </c>
      <c r="O29" s="191">
        <f t="shared" si="20"/>
        <v>0.125</v>
      </c>
      <c r="P29" s="191">
        <f t="shared" si="20"/>
        <v>0.25</v>
      </c>
      <c r="Q29" s="191">
        <f t="shared" si="20"/>
        <v>0</v>
      </c>
      <c r="R29" s="191">
        <f t="shared" si="20"/>
        <v>0</v>
      </c>
      <c r="S29" s="191">
        <f t="shared" si="20"/>
        <v>1</v>
      </c>
      <c r="T29" s="191">
        <f t="shared" si="20"/>
        <v>1.5</v>
      </c>
      <c r="U29" s="191">
        <f t="shared" si="20"/>
        <v>1</v>
      </c>
      <c r="V29" s="191">
        <f t="shared" si="20"/>
        <v>0.5</v>
      </c>
      <c r="W29" s="307">
        <f t="shared" si="20"/>
        <v>0.7137254901960759</v>
      </c>
      <c r="X29" s="191">
        <f t="shared" si="20"/>
        <v>0.75784313725490193</v>
      </c>
      <c r="Y29" s="191">
        <f t="shared" si="20"/>
        <v>0.72151006711409593</v>
      </c>
      <c r="Z29" s="191">
        <f t="shared" si="20"/>
        <v>0.66458823529411859</v>
      </c>
      <c r="AA29" s="191">
        <f t="shared" si="20"/>
        <v>0.55247058823528761</v>
      </c>
      <c r="AB29" s="191">
        <f t="shared" si="20"/>
        <v>0.31550781250000881</v>
      </c>
      <c r="AC29" s="308">
        <f t="shared" ca="1" si="20"/>
        <v>0.60553169523880257</v>
      </c>
      <c r="AD29" s="303"/>
      <c r="AE29" s="303"/>
      <c r="AF29" s="304"/>
      <c r="AG29" s="191">
        <f t="shared" si="17"/>
        <v>808.5</v>
      </c>
      <c r="AH29" s="328">
        <f t="shared" ref="AH29:AV29" si="21">AH10*AH$5</f>
        <v>693</v>
      </c>
      <c r="AI29" s="328">
        <f t="shared" si="21"/>
        <v>661.5</v>
      </c>
      <c r="AJ29" s="328">
        <f t="shared" si="21"/>
        <v>687.5</v>
      </c>
      <c r="AK29" s="328">
        <f t="shared" si="21"/>
        <v>660</v>
      </c>
      <c r="AL29" s="328">
        <f t="shared" si="21"/>
        <v>625</v>
      </c>
      <c r="AM29" s="328">
        <f t="shared" si="21"/>
        <v>973.5</v>
      </c>
      <c r="AN29" s="328">
        <f t="shared" si="21"/>
        <v>1122</v>
      </c>
      <c r="AO29" s="328">
        <f t="shared" si="21"/>
        <v>900</v>
      </c>
      <c r="AP29" s="328">
        <f t="shared" si="21"/>
        <v>851</v>
      </c>
      <c r="AQ29" s="328">
        <f t="shared" si="21"/>
        <v>680</v>
      </c>
      <c r="AR29" s="328">
        <f t="shared" si="21"/>
        <v>761.25</v>
      </c>
      <c r="AS29" s="328">
        <f t="shared" si="21"/>
        <v>891</v>
      </c>
      <c r="AT29" s="328">
        <f t="shared" si="21"/>
        <v>805</v>
      </c>
      <c r="AU29" s="328">
        <f t="shared" si="21"/>
        <v>729.75</v>
      </c>
      <c r="AV29" s="328">
        <f t="shared" si="21"/>
        <v>770</v>
      </c>
      <c r="AW29" s="328">
        <f t="shared" si="18"/>
        <v>661.5</v>
      </c>
      <c r="AX29" s="328">
        <f t="shared" si="18"/>
        <v>677.25</v>
      </c>
      <c r="AY29" s="328">
        <f t="shared" si="18"/>
        <v>1144</v>
      </c>
      <c r="AZ29" s="328">
        <f t="shared" si="18"/>
        <v>1239</v>
      </c>
      <c r="BA29" s="328">
        <f t="shared" si="18"/>
        <v>1034.25</v>
      </c>
      <c r="BB29" s="328">
        <f t="shared" si="18"/>
        <v>908.5</v>
      </c>
      <c r="BC29" s="328">
        <f t="shared" si="18"/>
        <v>679.25</v>
      </c>
      <c r="BD29" s="328">
        <f t="shared" si="18"/>
        <v>830.5</v>
      </c>
      <c r="BE29" s="328">
        <f t="shared" si="18"/>
        <v>859.1099999999999</v>
      </c>
      <c r="BF29" s="328">
        <f t="shared" si="18"/>
        <v>814</v>
      </c>
      <c r="BG29" s="328">
        <f t="shared" si="18"/>
        <v>827.54</v>
      </c>
      <c r="BH29" s="328">
        <f t="shared" si="18"/>
        <v>796.40000000000009</v>
      </c>
      <c r="BI29" s="328">
        <f t="shared" si="18"/>
        <v>663.8</v>
      </c>
      <c r="BJ29" s="328">
        <f t="shared" si="18"/>
        <v>744.48</v>
      </c>
      <c r="BK29" s="328">
        <f t="shared" si="18"/>
        <v>1066.8</v>
      </c>
      <c r="BL29" s="328">
        <f t="shared" si="18"/>
        <v>1249.8200000000002</v>
      </c>
      <c r="BM29" s="328">
        <f t="shared" si="18"/>
        <v>1017.24</v>
      </c>
      <c r="BN29" s="328">
        <f t="shared" si="18"/>
        <v>841.47</v>
      </c>
      <c r="BO29" s="328">
        <f t="shared" si="18"/>
        <v>773.85</v>
      </c>
      <c r="BP29" s="328">
        <f t="shared" si="18"/>
        <v>887.11</v>
      </c>
      <c r="BQ29" s="328">
        <f t="shared" si="18"/>
        <v>869.4</v>
      </c>
      <c r="BR29" s="328">
        <f t="shared" si="18"/>
        <v>824.59999999999991</v>
      </c>
      <c r="BS29" s="328">
        <f t="shared" si="18"/>
        <v>854.91000000000008</v>
      </c>
      <c r="BT29" s="328">
        <f t="shared" si="18"/>
        <v>784.56</v>
      </c>
      <c r="BU29" s="328">
        <f t="shared" si="18"/>
        <v>730.38</v>
      </c>
      <c r="BV29" s="328">
        <f t="shared" si="18"/>
        <v>777.48</v>
      </c>
      <c r="BW29" s="328">
        <f t="shared" si="18"/>
        <v>998.8</v>
      </c>
      <c r="BX29" s="328">
        <f t="shared" si="18"/>
        <v>1267.53</v>
      </c>
      <c r="BY29" s="328">
        <f t="shared" si="18"/>
        <v>1006.32</v>
      </c>
      <c r="BZ29" s="328">
        <f t="shared" si="18"/>
        <v>855.12</v>
      </c>
      <c r="CA29" s="328">
        <f t="shared" si="18"/>
        <v>797.16</v>
      </c>
      <c r="CB29" s="328">
        <f t="shared" si="18"/>
        <v>828.24</v>
      </c>
      <c r="CC29" s="328">
        <f t="shared" si="18"/>
        <v>885.3599999999999</v>
      </c>
      <c r="CD29" s="328">
        <f t="shared" si="18"/>
        <v>840</v>
      </c>
      <c r="CE29" s="328">
        <f t="shared" si="18"/>
        <v>880.44</v>
      </c>
      <c r="CF29" s="328">
        <f t="shared" si="18"/>
        <v>769.2</v>
      </c>
      <c r="CG29" s="328">
        <f t="shared" si="18"/>
        <v>794.2</v>
      </c>
      <c r="CH29" s="328">
        <f t="shared" si="18"/>
        <v>805.42</v>
      </c>
      <c r="CI29" s="328">
        <f t="shared" si="18"/>
        <v>999.59999999999991</v>
      </c>
      <c r="CJ29" s="328">
        <f t="shared" si="18"/>
        <v>1258.79</v>
      </c>
      <c r="CK29" s="328">
        <f t="shared" si="18"/>
        <v>962.8</v>
      </c>
      <c r="CL29" s="328">
        <f t="shared" si="18"/>
        <v>913.88</v>
      </c>
      <c r="CM29" s="328">
        <f t="shared" si="18"/>
        <v>819.20999999999992</v>
      </c>
      <c r="CN29" s="328">
        <f t="shared" si="18"/>
        <v>807.4</v>
      </c>
      <c r="CO29" s="328">
        <f t="shared" si="18"/>
        <v>944.02</v>
      </c>
      <c r="CP29" s="328">
        <f t="shared" si="18"/>
        <v>855.40000000000009</v>
      </c>
      <c r="CQ29" s="328">
        <f t="shared" si="18"/>
        <v>866.14</v>
      </c>
      <c r="CR29" s="328">
        <f t="shared" si="18"/>
        <v>830.13</v>
      </c>
      <c r="CS29" s="328">
        <f t="shared" si="18"/>
        <v>821.92</v>
      </c>
      <c r="CT29" s="328">
        <f t="shared" si="19"/>
        <v>794.6400000000001</v>
      </c>
      <c r="CU29" s="328">
        <f t="shared" si="19"/>
        <v>1051.8900000000001</v>
      </c>
      <c r="CV29" s="328">
        <f t="shared" si="19"/>
        <v>1251.8900000000001</v>
      </c>
      <c r="CW29" s="328">
        <f t="shared" si="19"/>
        <v>919.6</v>
      </c>
      <c r="CX29" s="328">
        <f t="shared" si="19"/>
        <v>974.28</v>
      </c>
      <c r="CY29" s="328">
        <f t="shared" si="19"/>
        <v>840.84</v>
      </c>
      <c r="CZ29" s="328">
        <f t="shared" si="19"/>
        <v>825.8</v>
      </c>
      <c r="DA29" s="328">
        <f t="shared" si="19"/>
        <v>960.74</v>
      </c>
      <c r="DB29" s="328">
        <f t="shared" si="19"/>
        <v>914.13</v>
      </c>
      <c r="DC29" s="328">
        <f t="shared" si="19"/>
        <v>847.35</v>
      </c>
      <c r="DD29" s="328">
        <f t="shared" si="19"/>
        <v>891</v>
      </c>
      <c r="DE29" s="328">
        <f t="shared" si="19"/>
        <v>808.07999999999993</v>
      </c>
      <c r="DF29" s="328">
        <f t="shared" si="19"/>
        <v>817.32</v>
      </c>
      <c r="DG29" s="328">
        <f t="shared" si="19"/>
        <v>1108.3600000000001</v>
      </c>
      <c r="DH29" s="328">
        <f t="shared" si="19"/>
        <v>1143.45</v>
      </c>
      <c r="DI29" s="328">
        <f t="shared" si="19"/>
        <v>1024.8</v>
      </c>
      <c r="DJ29" s="328">
        <f t="shared" si="19"/>
        <v>992.44999999999993</v>
      </c>
      <c r="DK29" s="328">
        <f t="shared" si="19"/>
        <v>778.61999999999989</v>
      </c>
      <c r="DL29" s="328">
        <f t="shared" si="19"/>
        <v>927.3</v>
      </c>
      <c r="DM29" s="328">
        <f t="shared" si="19"/>
        <v>931.35</v>
      </c>
      <c r="DN29" s="328">
        <f t="shared" si="19"/>
        <v>884.59999999999991</v>
      </c>
      <c r="DO29" s="328">
        <f t="shared" si="19"/>
        <v>907.71999999999991</v>
      </c>
      <c r="DP29" s="328">
        <f t="shared" si="19"/>
        <v>911.02</v>
      </c>
      <c r="DQ29" s="328">
        <f t="shared" si="19"/>
        <v>790.40000000000009</v>
      </c>
      <c r="DR29" s="328">
        <f t="shared" si="19"/>
        <v>878.68</v>
      </c>
      <c r="DS29" s="328">
        <f t="shared" si="19"/>
        <v>1114.52</v>
      </c>
      <c r="DT29" s="328">
        <f t="shared" si="19"/>
        <v>1143.8699999999999</v>
      </c>
      <c r="DU29" s="328">
        <f t="shared" si="19"/>
        <v>1032.99</v>
      </c>
      <c r="DV29" s="328">
        <f t="shared" si="19"/>
        <v>966.02</v>
      </c>
      <c r="DW29" s="328">
        <f t="shared" si="19"/>
        <v>837.8</v>
      </c>
      <c r="DX29" s="328">
        <f t="shared" si="19"/>
        <v>945.56</v>
      </c>
      <c r="DY29" s="328">
        <f t="shared" si="19"/>
        <v>907.2</v>
      </c>
      <c r="DZ29" s="328">
        <f t="shared" si="19"/>
        <v>904.80000000000007</v>
      </c>
      <c r="EA29" s="328">
        <f t="shared" si="19"/>
        <v>976.35</v>
      </c>
      <c r="EB29" s="328">
        <f t="shared" si="19"/>
        <v>936.98</v>
      </c>
      <c r="EC29" s="328">
        <f t="shared" si="19"/>
        <v>816.2</v>
      </c>
      <c r="ED29" s="328">
        <f t="shared" si="19"/>
        <v>906.40000000000009</v>
      </c>
      <c r="EE29" s="328">
        <f t="shared" si="19"/>
        <v>1077.0899999999999</v>
      </c>
      <c r="EF29" s="328">
        <f t="shared" si="19"/>
        <v>1207.3600000000001</v>
      </c>
      <c r="EG29" s="328">
        <f t="shared" si="19"/>
        <v>1048.1099999999999</v>
      </c>
      <c r="EH29" s="328">
        <f t="shared" si="19"/>
        <v>943.95</v>
      </c>
      <c r="EI29" s="328">
        <f t="shared" si="19"/>
        <v>903.84</v>
      </c>
      <c r="EJ29" s="328">
        <f t="shared" si="19"/>
        <v>1013.61</v>
      </c>
    </row>
    <row r="30" spans="1:140" ht="13.65" customHeight="1" x14ac:dyDescent="0.2">
      <c r="A30" s="305" t="s">
        <v>142</v>
      </c>
      <c r="B30" s="282"/>
      <c r="C30" s="191">
        <f t="shared" ref="C30:AC30" si="22">C11-C49</f>
        <v>-0.18222222222222229</v>
      </c>
      <c r="D30" s="191">
        <f t="shared" ca="1" si="22"/>
        <v>0.53000000000000114</v>
      </c>
      <c r="E30" s="191">
        <f t="shared" si="22"/>
        <v>0.75</v>
      </c>
      <c r="F30" s="307">
        <f t="shared" ca="1" si="22"/>
        <v>0.57073922902494445</v>
      </c>
      <c r="G30" s="191">
        <f t="shared" si="22"/>
        <v>0.625</v>
      </c>
      <c r="H30" s="191">
        <f t="shared" si="22"/>
        <v>1</v>
      </c>
      <c r="I30" s="191">
        <f t="shared" si="22"/>
        <v>0.25</v>
      </c>
      <c r="J30" s="191">
        <f t="shared" si="22"/>
        <v>1.25</v>
      </c>
      <c r="K30" s="191">
        <f t="shared" si="22"/>
        <v>1.5</v>
      </c>
      <c r="L30" s="191">
        <f t="shared" si="22"/>
        <v>1</v>
      </c>
      <c r="M30" s="191">
        <f t="shared" si="22"/>
        <v>0.75</v>
      </c>
      <c r="N30" s="191">
        <f t="shared" si="22"/>
        <v>0.75</v>
      </c>
      <c r="O30" s="191">
        <f t="shared" si="22"/>
        <v>0.375</v>
      </c>
      <c r="P30" s="191">
        <f t="shared" si="22"/>
        <v>0.25</v>
      </c>
      <c r="Q30" s="191">
        <f t="shared" si="22"/>
        <v>0.5</v>
      </c>
      <c r="R30" s="191">
        <f t="shared" si="22"/>
        <v>0.25</v>
      </c>
      <c r="S30" s="191">
        <f t="shared" si="22"/>
        <v>0.25</v>
      </c>
      <c r="T30" s="191">
        <f t="shared" si="22"/>
        <v>0.25</v>
      </c>
      <c r="U30" s="191">
        <f t="shared" si="22"/>
        <v>-0.5</v>
      </c>
      <c r="V30" s="191">
        <f t="shared" si="22"/>
        <v>1</v>
      </c>
      <c r="W30" s="307">
        <f t="shared" si="22"/>
        <v>0.58921568627451393</v>
      </c>
      <c r="X30" s="191">
        <f t="shared" si="22"/>
        <v>1.1921568627451009</v>
      </c>
      <c r="Y30" s="191">
        <f t="shared" si="22"/>
        <v>1.2291275167785329</v>
      </c>
      <c r="Z30" s="191">
        <f t="shared" si="22"/>
        <v>1.0304705882352962</v>
      </c>
      <c r="AA30" s="191">
        <f t="shared" si="22"/>
        <v>0.72850980392154696</v>
      </c>
      <c r="AB30" s="191">
        <f t="shared" si="22"/>
        <v>0.62929687499998721</v>
      </c>
      <c r="AC30" s="308">
        <f t="shared" ca="1" si="22"/>
        <v>0.83113423054437874</v>
      </c>
      <c r="AD30" s="303"/>
      <c r="AE30" s="303"/>
      <c r="AF30" s="304"/>
      <c r="AG30" s="191">
        <f t="shared" si="17"/>
        <v>808.5</v>
      </c>
      <c r="AH30" s="328">
        <f t="shared" ref="AH30:CS33" si="23">AH11*AH$5</f>
        <v>715</v>
      </c>
      <c r="AI30" s="328">
        <f t="shared" si="23"/>
        <v>724.5</v>
      </c>
      <c r="AJ30" s="328">
        <f t="shared" si="23"/>
        <v>693</v>
      </c>
      <c r="AK30" s="328">
        <f t="shared" si="23"/>
        <v>687.5</v>
      </c>
      <c r="AL30" s="328">
        <f t="shared" si="23"/>
        <v>755</v>
      </c>
      <c r="AM30" s="328">
        <f t="shared" si="23"/>
        <v>1017.5</v>
      </c>
      <c r="AN30" s="328">
        <f t="shared" si="23"/>
        <v>1177</v>
      </c>
      <c r="AO30" s="328">
        <f t="shared" si="23"/>
        <v>895</v>
      </c>
      <c r="AP30" s="328">
        <f t="shared" si="23"/>
        <v>879.75</v>
      </c>
      <c r="AQ30" s="328">
        <f t="shared" si="23"/>
        <v>720</v>
      </c>
      <c r="AR30" s="328">
        <f t="shared" si="23"/>
        <v>824.25</v>
      </c>
      <c r="AS30" s="328">
        <f t="shared" si="23"/>
        <v>946</v>
      </c>
      <c r="AT30" s="328">
        <f t="shared" si="23"/>
        <v>820</v>
      </c>
      <c r="AU30" s="328">
        <f t="shared" si="23"/>
        <v>819</v>
      </c>
      <c r="AV30" s="328">
        <f t="shared" si="23"/>
        <v>781</v>
      </c>
      <c r="AW30" s="328">
        <f t="shared" si="23"/>
        <v>750.75</v>
      </c>
      <c r="AX30" s="328">
        <f t="shared" si="23"/>
        <v>855.75</v>
      </c>
      <c r="AY30" s="328">
        <f t="shared" si="23"/>
        <v>1122</v>
      </c>
      <c r="AZ30" s="328">
        <f t="shared" si="23"/>
        <v>1249.5</v>
      </c>
      <c r="BA30" s="328">
        <f t="shared" si="23"/>
        <v>1149.75</v>
      </c>
      <c r="BB30" s="328">
        <f t="shared" si="23"/>
        <v>960.25</v>
      </c>
      <c r="BC30" s="328">
        <f t="shared" si="23"/>
        <v>760</v>
      </c>
      <c r="BD30" s="328">
        <f t="shared" si="23"/>
        <v>896.5</v>
      </c>
      <c r="BE30" s="328">
        <f t="shared" si="23"/>
        <v>913.07999999999993</v>
      </c>
      <c r="BF30" s="328">
        <f t="shared" si="23"/>
        <v>835.40000000000009</v>
      </c>
      <c r="BG30" s="328">
        <f t="shared" si="23"/>
        <v>921.15</v>
      </c>
      <c r="BH30" s="328">
        <f t="shared" si="23"/>
        <v>815.09999999999991</v>
      </c>
      <c r="BI30" s="328">
        <f t="shared" si="23"/>
        <v>745.19999999999993</v>
      </c>
      <c r="BJ30" s="328">
        <f t="shared" si="23"/>
        <v>914.09999999999991</v>
      </c>
      <c r="BK30" s="328">
        <f t="shared" si="23"/>
        <v>1057.3500000000001</v>
      </c>
      <c r="BL30" s="328">
        <f t="shared" si="23"/>
        <v>1268.08</v>
      </c>
      <c r="BM30" s="328">
        <f t="shared" si="23"/>
        <v>1124.76</v>
      </c>
      <c r="BN30" s="328">
        <f t="shared" si="23"/>
        <v>890.6099999999999</v>
      </c>
      <c r="BO30" s="328">
        <f t="shared" si="23"/>
        <v>859.1099999999999</v>
      </c>
      <c r="BP30" s="328">
        <f t="shared" si="23"/>
        <v>955.65</v>
      </c>
      <c r="BQ30" s="328">
        <f t="shared" si="23"/>
        <v>921.9</v>
      </c>
      <c r="BR30" s="328">
        <f t="shared" si="23"/>
        <v>848.6</v>
      </c>
      <c r="BS30" s="328">
        <f t="shared" si="23"/>
        <v>942.08</v>
      </c>
      <c r="BT30" s="328">
        <f t="shared" si="23"/>
        <v>806.19</v>
      </c>
      <c r="BU30" s="328">
        <f t="shared" si="23"/>
        <v>809.97</v>
      </c>
      <c r="BV30" s="328">
        <f t="shared" si="23"/>
        <v>929.5</v>
      </c>
      <c r="BW30" s="328">
        <f t="shared" si="23"/>
        <v>995.6</v>
      </c>
      <c r="BX30" s="328">
        <f t="shared" si="23"/>
        <v>1288.69</v>
      </c>
      <c r="BY30" s="328">
        <f t="shared" si="23"/>
        <v>1103.3399999999999</v>
      </c>
      <c r="BZ30" s="328">
        <f t="shared" si="23"/>
        <v>902.57999999999993</v>
      </c>
      <c r="CA30" s="328">
        <f t="shared" si="23"/>
        <v>875.7</v>
      </c>
      <c r="CB30" s="328">
        <f t="shared" si="23"/>
        <v>887.25</v>
      </c>
      <c r="CC30" s="328">
        <f t="shared" si="23"/>
        <v>929.04000000000008</v>
      </c>
      <c r="CD30" s="328">
        <f t="shared" si="23"/>
        <v>858.19999999999993</v>
      </c>
      <c r="CE30" s="328">
        <f t="shared" si="23"/>
        <v>956.11</v>
      </c>
      <c r="CF30" s="328">
        <f t="shared" si="23"/>
        <v>784.80000000000007</v>
      </c>
      <c r="CG30" s="328">
        <f t="shared" si="23"/>
        <v>867.02</v>
      </c>
      <c r="CH30" s="328">
        <f t="shared" si="23"/>
        <v>940.28000000000009</v>
      </c>
      <c r="CI30" s="328">
        <f t="shared" si="23"/>
        <v>991.4</v>
      </c>
      <c r="CJ30" s="328">
        <f t="shared" si="23"/>
        <v>1270.29</v>
      </c>
      <c r="CK30" s="328">
        <f t="shared" si="23"/>
        <v>1041.4000000000001</v>
      </c>
      <c r="CL30" s="328">
        <f t="shared" si="23"/>
        <v>955.02</v>
      </c>
      <c r="CM30" s="328">
        <f t="shared" si="23"/>
        <v>887.25</v>
      </c>
      <c r="CN30" s="328">
        <f t="shared" si="23"/>
        <v>855</v>
      </c>
      <c r="CO30" s="328">
        <f t="shared" si="23"/>
        <v>980.54</v>
      </c>
      <c r="CP30" s="328">
        <f t="shared" si="23"/>
        <v>867.4</v>
      </c>
      <c r="CQ30" s="328">
        <f t="shared" si="23"/>
        <v>927.52</v>
      </c>
      <c r="CR30" s="328">
        <f t="shared" si="23"/>
        <v>841.05</v>
      </c>
      <c r="CS30" s="328">
        <f t="shared" si="23"/>
        <v>884.40000000000009</v>
      </c>
      <c r="CT30" s="328">
        <f t="shared" si="19"/>
        <v>907.62</v>
      </c>
      <c r="CU30" s="328">
        <f t="shared" si="19"/>
        <v>1037.3999999999999</v>
      </c>
      <c r="CV30" s="328">
        <f t="shared" si="19"/>
        <v>1254.19</v>
      </c>
      <c r="CW30" s="328">
        <f t="shared" si="19"/>
        <v>981.73</v>
      </c>
      <c r="CX30" s="328">
        <f t="shared" si="19"/>
        <v>1007.86</v>
      </c>
      <c r="CY30" s="328">
        <f t="shared" si="19"/>
        <v>898.17000000000007</v>
      </c>
      <c r="CZ30" s="328">
        <f t="shared" si="19"/>
        <v>864.4</v>
      </c>
      <c r="DA30" s="328">
        <f t="shared" si="19"/>
        <v>987.58</v>
      </c>
      <c r="DB30" s="328">
        <f t="shared" si="19"/>
        <v>919.38</v>
      </c>
      <c r="DC30" s="328">
        <f t="shared" si="19"/>
        <v>895.8599999999999</v>
      </c>
      <c r="DD30" s="328">
        <f t="shared" si="19"/>
        <v>895.62</v>
      </c>
      <c r="DE30" s="328">
        <f t="shared" si="19"/>
        <v>857.85</v>
      </c>
      <c r="DF30" s="328">
        <f t="shared" si="19"/>
        <v>916.44</v>
      </c>
      <c r="DG30" s="328">
        <f t="shared" si="19"/>
        <v>1086.1399999999999</v>
      </c>
      <c r="DH30" s="328">
        <f t="shared" si="19"/>
        <v>1136.52</v>
      </c>
      <c r="DI30" s="328">
        <f t="shared" si="19"/>
        <v>1080.8699999999999</v>
      </c>
      <c r="DJ30" s="328">
        <f t="shared" si="19"/>
        <v>1016.83</v>
      </c>
      <c r="DK30" s="328">
        <f t="shared" si="19"/>
        <v>821.36999999999989</v>
      </c>
      <c r="DL30" s="328">
        <f t="shared" si="19"/>
        <v>960.3</v>
      </c>
      <c r="DM30" s="328">
        <f t="shared" si="19"/>
        <v>950.45999999999992</v>
      </c>
      <c r="DN30" s="328">
        <f t="shared" si="19"/>
        <v>884.59999999999991</v>
      </c>
      <c r="DO30" s="328">
        <f t="shared" si="19"/>
        <v>950.18</v>
      </c>
      <c r="DP30" s="328">
        <f t="shared" si="19"/>
        <v>910.36</v>
      </c>
      <c r="DQ30" s="328">
        <f t="shared" si="19"/>
        <v>830.19999999999993</v>
      </c>
      <c r="DR30" s="328">
        <f t="shared" si="19"/>
        <v>970.42</v>
      </c>
      <c r="DS30" s="328">
        <f t="shared" si="19"/>
        <v>1087.24</v>
      </c>
      <c r="DT30" s="328">
        <f t="shared" si="19"/>
        <v>1130.43</v>
      </c>
      <c r="DU30" s="328">
        <f t="shared" si="19"/>
        <v>1078.77</v>
      </c>
      <c r="DV30" s="328">
        <f t="shared" si="19"/>
        <v>981.86</v>
      </c>
      <c r="DW30" s="328">
        <f t="shared" si="19"/>
        <v>874.59999999999991</v>
      </c>
      <c r="DX30" s="328">
        <f t="shared" si="19"/>
        <v>970.64</v>
      </c>
      <c r="DY30" s="328">
        <f t="shared" si="19"/>
        <v>912.6</v>
      </c>
      <c r="DZ30" s="328">
        <f t="shared" si="19"/>
        <v>893.40000000000009</v>
      </c>
      <c r="EA30" s="328">
        <f t="shared" si="19"/>
        <v>1005.56</v>
      </c>
      <c r="EB30" s="328">
        <f t="shared" si="19"/>
        <v>924.88</v>
      </c>
      <c r="EC30" s="328">
        <f t="shared" si="19"/>
        <v>843.19999999999993</v>
      </c>
      <c r="ED30" s="328">
        <f t="shared" si="19"/>
        <v>980.32</v>
      </c>
      <c r="EE30" s="328">
        <f t="shared" si="19"/>
        <v>1039.29</v>
      </c>
      <c r="EF30" s="328">
        <f t="shared" si="19"/>
        <v>1178.54</v>
      </c>
      <c r="EG30" s="328">
        <f t="shared" si="19"/>
        <v>1077.0899999999999</v>
      </c>
      <c r="EH30" s="328">
        <f t="shared" si="19"/>
        <v>946.05</v>
      </c>
      <c r="EI30" s="328">
        <f t="shared" si="19"/>
        <v>928.41</v>
      </c>
      <c r="EJ30" s="328">
        <f t="shared" si="19"/>
        <v>1025.3399999999999</v>
      </c>
    </row>
    <row r="31" spans="1:140" ht="13.65" customHeight="1" x14ac:dyDescent="0.2">
      <c r="A31" s="305" t="s">
        <v>144</v>
      </c>
      <c r="B31" s="282"/>
      <c r="C31" s="191">
        <f t="shared" ref="C31:AC31" si="24">C12-C50</f>
        <v>0.19997474747475152</v>
      </c>
      <c r="D31" s="191">
        <f t="shared" ca="1" si="24"/>
        <v>-0.23300003051757656</v>
      </c>
      <c r="E31" s="191">
        <f t="shared" si="24"/>
        <v>0</v>
      </c>
      <c r="F31" s="307">
        <f t="shared" ca="1" si="24"/>
        <v>-4.8029073751745699E-2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1.4839638500632191E-3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65" customHeight="1" x14ac:dyDescent="0.2">
      <c r="A32" s="305" t="s">
        <v>143</v>
      </c>
      <c r="B32" s="306"/>
      <c r="C32" s="191">
        <f t="shared" ref="C32:AC32" si="25">C13-C51</f>
        <v>-0.72666666666666302</v>
      </c>
      <c r="D32" s="191">
        <f t="shared" ca="1" si="25"/>
        <v>0.25600000000000378</v>
      </c>
      <c r="E32" s="191">
        <f t="shared" si="25"/>
        <v>0.35000000000000142</v>
      </c>
      <c r="F32" s="307">
        <f t="shared" ca="1" si="25"/>
        <v>0.16091156462585232</v>
      </c>
      <c r="G32" s="191">
        <f t="shared" si="25"/>
        <v>0.5</v>
      </c>
      <c r="H32" s="191">
        <f t="shared" si="25"/>
        <v>0.5</v>
      </c>
      <c r="I32" s="191">
        <f t="shared" si="25"/>
        <v>0.5</v>
      </c>
      <c r="J32" s="191">
        <f t="shared" si="25"/>
        <v>0.25</v>
      </c>
      <c r="K32" s="191">
        <f t="shared" si="25"/>
        <v>0.5</v>
      </c>
      <c r="L32" s="191">
        <f t="shared" si="25"/>
        <v>0</v>
      </c>
      <c r="M32" s="191">
        <f t="shared" si="25"/>
        <v>0</v>
      </c>
      <c r="N32" s="191">
        <f t="shared" si="25"/>
        <v>0</v>
      </c>
      <c r="O32" s="191">
        <f t="shared" si="25"/>
        <v>0</v>
      </c>
      <c r="P32" s="191">
        <f t="shared" si="25"/>
        <v>0</v>
      </c>
      <c r="Q32" s="191">
        <f t="shared" si="25"/>
        <v>0</v>
      </c>
      <c r="R32" s="191">
        <f t="shared" si="25"/>
        <v>0</v>
      </c>
      <c r="S32" s="191">
        <f t="shared" si="25"/>
        <v>0</v>
      </c>
      <c r="T32" s="191">
        <f t="shared" si="25"/>
        <v>0</v>
      </c>
      <c r="U32" s="191">
        <f t="shared" si="25"/>
        <v>0</v>
      </c>
      <c r="V32" s="191">
        <f t="shared" si="25"/>
        <v>0</v>
      </c>
      <c r="W32" s="307">
        <f t="shared" si="25"/>
        <v>0.12352941176470722</v>
      </c>
      <c r="X32" s="191">
        <f t="shared" si="25"/>
        <v>0</v>
      </c>
      <c r="Y32" s="191">
        <f t="shared" si="25"/>
        <v>0</v>
      </c>
      <c r="Z32" s="191">
        <f t="shared" si="25"/>
        <v>0</v>
      </c>
      <c r="AA32" s="191">
        <f t="shared" si="25"/>
        <v>0</v>
      </c>
      <c r="AB32" s="191">
        <f t="shared" si="25"/>
        <v>0</v>
      </c>
      <c r="AC32" s="308">
        <f t="shared" ca="1" si="25"/>
        <v>2.1886287713215324E-2</v>
      </c>
      <c r="AD32" s="303"/>
      <c r="AE32" s="303"/>
      <c r="AF32" s="304"/>
      <c r="AG32" s="191">
        <f t="shared" si="17"/>
        <v>770</v>
      </c>
      <c r="AH32" s="328">
        <f t="shared" si="23"/>
        <v>685</v>
      </c>
      <c r="AI32" s="328">
        <f t="shared" si="23"/>
        <v>703.5</v>
      </c>
      <c r="AJ32" s="328">
        <f t="shared" si="23"/>
        <v>693</v>
      </c>
      <c r="AK32" s="328">
        <f t="shared" si="23"/>
        <v>726</v>
      </c>
      <c r="AL32" s="328">
        <f t="shared" si="23"/>
        <v>780</v>
      </c>
      <c r="AM32" s="328">
        <f t="shared" si="23"/>
        <v>1012</v>
      </c>
      <c r="AN32" s="328">
        <f t="shared" si="23"/>
        <v>1188</v>
      </c>
      <c r="AO32" s="328">
        <f t="shared" si="23"/>
        <v>910</v>
      </c>
      <c r="AP32" s="328">
        <f t="shared" si="23"/>
        <v>874</v>
      </c>
      <c r="AQ32" s="328">
        <f t="shared" si="23"/>
        <v>750</v>
      </c>
      <c r="AR32" s="328">
        <f t="shared" si="23"/>
        <v>829.5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731.5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821.1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826.77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832.65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838.32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763.6099999999999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809.4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855.54000000000008</v>
      </c>
      <c r="EJ32" s="328">
        <f t="shared" si="19"/>
        <v>953.81</v>
      </c>
    </row>
    <row r="33" spans="1:140" ht="13.65" customHeight="1" x14ac:dyDescent="0.2">
      <c r="A33" s="305" t="s">
        <v>141</v>
      </c>
      <c r="B33" s="282"/>
      <c r="C33" s="191">
        <f t="shared" ref="C33:AC33" si="26">C14-C52</f>
        <v>0.655555555555555</v>
      </c>
      <c r="D33" s="191">
        <f t="shared" ca="1" si="26"/>
        <v>0.25</v>
      </c>
      <c r="E33" s="191">
        <f t="shared" si="26"/>
        <v>0.35000000000000142</v>
      </c>
      <c r="F33" s="307">
        <f t="shared" ca="1" si="26"/>
        <v>0.39925396825396575</v>
      </c>
      <c r="G33" s="191">
        <f t="shared" si="26"/>
        <v>0.5</v>
      </c>
      <c r="H33" s="191">
        <f t="shared" si="26"/>
        <v>0.5</v>
      </c>
      <c r="I33" s="191">
        <f t="shared" si="26"/>
        <v>0.5</v>
      </c>
      <c r="J33" s="191">
        <f t="shared" si="26"/>
        <v>0.25</v>
      </c>
      <c r="K33" s="191">
        <f t="shared" si="26"/>
        <v>0.5</v>
      </c>
      <c r="L33" s="191">
        <f t="shared" si="26"/>
        <v>0</v>
      </c>
      <c r="M33" s="191">
        <f t="shared" si="26"/>
        <v>0</v>
      </c>
      <c r="N33" s="191">
        <f t="shared" si="26"/>
        <v>0</v>
      </c>
      <c r="O33" s="191">
        <f t="shared" si="26"/>
        <v>0</v>
      </c>
      <c r="P33" s="191">
        <f t="shared" si="26"/>
        <v>0</v>
      </c>
      <c r="Q33" s="191">
        <f t="shared" si="26"/>
        <v>0</v>
      </c>
      <c r="R33" s="191">
        <f t="shared" si="26"/>
        <v>0</v>
      </c>
      <c r="S33" s="191">
        <f t="shared" si="26"/>
        <v>8.3333333333335702E-2</v>
      </c>
      <c r="T33" s="191">
        <f t="shared" si="26"/>
        <v>0</v>
      </c>
      <c r="U33" s="191">
        <f t="shared" si="26"/>
        <v>0.25</v>
      </c>
      <c r="V33" s="191">
        <f t="shared" si="26"/>
        <v>0</v>
      </c>
      <c r="W33" s="307">
        <f t="shared" si="26"/>
        <v>0.1431372549019585</v>
      </c>
      <c r="X33" s="191">
        <f t="shared" si="26"/>
        <v>1.8627450980389426E-2</v>
      </c>
      <c r="Y33" s="191">
        <f t="shared" si="26"/>
        <v>1.7617449664427909E-2</v>
      </c>
      <c r="Z33" s="191">
        <f t="shared" si="26"/>
        <v>2.0588235294113133E-2</v>
      </c>
      <c r="AA33" s="191">
        <f t="shared" si="26"/>
        <v>1.9852941176473848E-2</v>
      </c>
      <c r="AB33" s="191">
        <f t="shared" si="26"/>
        <v>2.05078125E-2</v>
      </c>
      <c r="AC33" s="308">
        <f t="shared" ca="1" si="26"/>
        <v>4.6224274047986569E-2</v>
      </c>
      <c r="AD33" s="303"/>
      <c r="AE33" s="303"/>
      <c r="AF33" s="304"/>
      <c r="AG33" s="191">
        <f t="shared" si="17"/>
        <v>720.5</v>
      </c>
      <c r="AH33" s="328">
        <f t="shared" si="23"/>
        <v>645</v>
      </c>
      <c r="AI33" s="328">
        <f t="shared" si="23"/>
        <v>666.75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1105.5</v>
      </c>
      <c r="AN33" s="328">
        <f t="shared" si="23"/>
        <v>1309</v>
      </c>
      <c r="AO33" s="328">
        <f t="shared" si="23"/>
        <v>975</v>
      </c>
      <c r="AP33" s="328">
        <f t="shared" si="23"/>
        <v>828</v>
      </c>
      <c r="AQ33" s="328">
        <f t="shared" si="23"/>
        <v>695</v>
      </c>
      <c r="AR33" s="328">
        <f t="shared" si="23"/>
        <v>740.25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679.25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764.4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770.07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775.53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781.2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711.93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754.80000000000007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798</v>
      </c>
      <c r="EJ33" s="328">
        <f t="shared" si="27"/>
        <v>868.25</v>
      </c>
    </row>
    <row r="34" spans="1:140" ht="13.65" customHeight="1" thickBot="1" x14ac:dyDescent="0.25">
      <c r="A34" s="310" t="s">
        <v>145</v>
      </c>
      <c r="B34" s="311"/>
      <c r="C34" s="204">
        <f t="shared" ref="C34:AC34" si="28">C15-C53</f>
        <v>0.65555555555555856</v>
      </c>
      <c r="D34" s="204">
        <f t="shared" ca="1" si="28"/>
        <v>0.25</v>
      </c>
      <c r="E34" s="204">
        <f t="shared" si="28"/>
        <v>0.35000000000000142</v>
      </c>
      <c r="F34" s="312">
        <f t="shared" ca="1" si="28"/>
        <v>0.40741723356009274</v>
      </c>
      <c r="G34" s="204">
        <f t="shared" si="28"/>
        <v>0.5</v>
      </c>
      <c r="H34" s="204">
        <f t="shared" si="28"/>
        <v>0.5</v>
      </c>
      <c r="I34" s="204">
        <f t="shared" si="28"/>
        <v>0.5</v>
      </c>
      <c r="J34" s="204">
        <f t="shared" si="28"/>
        <v>0.25</v>
      </c>
      <c r="K34" s="204">
        <f t="shared" si="28"/>
        <v>0.5</v>
      </c>
      <c r="L34" s="204">
        <f t="shared" si="28"/>
        <v>0</v>
      </c>
      <c r="M34" s="204">
        <f t="shared" si="28"/>
        <v>0</v>
      </c>
      <c r="N34" s="204">
        <f t="shared" si="28"/>
        <v>0</v>
      </c>
      <c r="O34" s="204">
        <f t="shared" si="28"/>
        <v>0</v>
      </c>
      <c r="P34" s="204">
        <f t="shared" si="28"/>
        <v>0</v>
      </c>
      <c r="Q34" s="204">
        <f t="shared" si="28"/>
        <v>0</v>
      </c>
      <c r="R34" s="204">
        <f t="shared" si="28"/>
        <v>0</v>
      </c>
      <c r="S34" s="204">
        <f t="shared" si="28"/>
        <v>8.3333333333335702E-2</v>
      </c>
      <c r="T34" s="204">
        <f t="shared" si="28"/>
        <v>0</v>
      </c>
      <c r="U34" s="204">
        <f t="shared" si="28"/>
        <v>0.25</v>
      </c>
      <c r="V34" s="204">
        <f t="shared" si="28"/>
        <v>0</v>
      </c>
      <c r="W34" s="312">
        <f t="shared" si="28"/>
        <v>0.1431372549019585</v>
      </c>
      <c r="X34" s="204">
        <f t="shared" si="28"/>
        <v>1.8627450980389426E-2</v>
      </c>
      <c r="Y34" s="204">
        <f t="shared" si="28"/>
        <v>1.7617449664427909E-2</v>
      </c>
      <c r="Z34" s="204">
        <f t="shared" si="28"/>
        <v>2.0588235294113133E-2</v>
      </c>
      <c r="AA34" s="204">
        <f t="shared" si="28"/>
        <v>1.9852941176473848E-2</v>
      </c>
      <c r="AB34" s="204">
        <f t="shared" si="28"/>
        <v>2.0507812499992895E-2</v>
      </c>
      <c r="AC34" s="313">
        <f t="shared" ca="1" si="28"/>
        <v>4.7169220621555041E-2</v>
      </c>
      <c r="AD34" s="303"/>
      <c r="AE34" s="303"/>
      <c r="AF34" s="304"/>
      <c r="AG34" s="191">
        <f t="shared" si="17"/>
        <v>753.5</v>
      </c>
      <c r="AH34" s="328">
        <f t="shared" ref="AH34:CS34" si="29">AH15*AH$5</f>
        <v>670</v>
      </c>
      <c r="AI34" s="328">
        <f t="shared" si="29"/>
        <v>693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1259.5</v>
      </c>
      <c r="AN34" s="328">
        <f t="shared" si="29"/>
        <v>1529</v>
      </c>
      <c r="AO34" s="328">
        <f t="shared" si="29"/>
        <v>1115</v>
      </c>
      <c r="AP34" s="328">
        <f t="shared" si="29"/>
        <v>885.5</v>
      </c>
      <c r="AQ34" s="328">
        <f t="shared" si="29"/>
        <v>735</v>
      </c>
      <c r="AR34" s="328">
        <f t="shared" si="29"/>
        <v>782.25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712.5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805.98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815.01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822.99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829.70999999999992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756.19999999999993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801.59999999999991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846.51</v>
      </c>
      <c r="EJ34" s="328">
        <f t="shared" si="27"/>
        <v>918.85</v>
      </c>
    </row>
    <row r="35" spans="1:140" ht="13.65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65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65" customHeight="1" thickBot="1" x14ac:dyDescent="0.25">
      <c r="A37" s="317" t="s">
        <v>138</v>
      </c>
      <c r="B37" s="318"/>
      <c r="C37" s="319">
        <f t="shared" ref="C37:AC37" si="30">C18-C56</f>
        <v>13.156565656565661</v>
      </c>
      <c r="D37" s="319">
        <f t="shared" ca="1" si="30"/>
        <v>7.2500000145321906</v>
      </c>
      <c r="E37" s="319">
        <f t="shared" si="30"/>
        <v>8</v>
      </c>
      <c r="F37" s="320">
        <f t="shared" ca="1" si="30"/>
        <v>8.6021387015841952</v>
      </c>
      <c r="G37" s="319">
        <f t="shared" si="30"/>
        <v>4.014999923706057</v>
      </c>
      <c r="H37" s="319">
        <f t="shared" si="30"/>
        <v>4.0700016784667952</v>
      </c>
      <c r="I37" s="319">
        <f t="shared" si="30"/>
        <v>3.9599981689453116</v>
      </c>
      <c r="J37" s="319">
        <f t="shared" si="30"/>
        <v>3.9250000762939408</v>
      </c>
      <c r="K37" s="319">
        <f t="shared" si="30"/>
        <v>3.6199986267089841</v>
      </c>
      <c r="L37" s="319">
        <f t="shared" si="30"/>
        <v>4.2300015258789117</v>
      </c>
      <c r="M37" s="319">
        <f t="shared" si="30"/>
        <v>4.0900006103515665</v>
      </c>
      <c r="N37" s="319">
        <f t="shared" si="30"/>
        <v>3.1822955400376571</v>
      </c>
      <c r="O37" s="319">
        <f t="shared" si="30"/>
        <v>2.5902010188703954</v>
      </c>
      <c r="P37" s="319">
        <f t="shared" si="30"/>
        <v>2.6381023438836522</v>
      </c>
      <c r="Q37" s="319">
        <f t="shared" si="30"/>
        <v>2.5422996938571387</v>
      </c>
      <c r="R37" s="319">
        <f t="shared" si="30"/>
        <v>2.5417710889743006</v>
      </c>
      <c r="S37" s="319">
        <f t="shared" si="30"/>
        <v>2.6519065609713692</v>
      </c>
      <c r="T37" s="319">
        <f t="shared" si="30"/>
        <v>2.703173891879608</v>
      </c>
      <c r="U37" s="319">
        <f t="shared" si="30"/>
        <v>2.6309861906655598</v>
      </c>
      <c r="V37" s="319">
        <f t="shared" si="30"/>
        <v>2.6215596003689328</v>
      </c>
      <c r="W37" s="320">
        <f t="shared" si="30"/>
        <v>3.2395908659135628</v>
      </c>
      <c r="X37" s="319">
        <f t="shared" si="30"/>
        <v>1.6879510035276866</v>
      </c>
      <c r="Y37" s="319">
        <f t="shared" si="30"/>
        <v>0.29812332800189267</v>
      </c>
      <c r="Z37" s="319">
        <f t="shared" si="30"/>
        <v>1.3564727554863509</v>
      </c>
      <c r="AA37" s="319">
        <f t="shared" si="30"/>
        <v>1.0327889484927084</v>
      </c>
      <c r="AB37" s="319">
        <f t="shared" si="30"/>
        <v>0.91754510261933575</v>
      </c>
      <c r="AC37" s="322">
        <f t="shared" ca="1" si="30"/>
        <v>1.4336424962537819</v>
      </c>
      <c r="AD37" s="303"/>
      <c r="AE37" s="303"/>
      <c r="AF37" s="304"/>
      <c r="AG37" s="191">
        <f>AG18*AG$5</f>
        <v>1357.3672933959961</v>
      </c>
      <c r="AH37" s="328">
        <f t="shared" ref="AH37:CS37" si="31">AH18*AH$5</f>
        <v>1224.0947143554688</v>
      </c>
      <c r="AI37" s="328">
        <f t="shared" si="31"/>
        <v>1256.2001490783691</v>
      </c>
      <c r="AJ37" s="328">
        <f t="shared" si="31"/>
        <v>1233.7440209960939</v>
      </c>
      <c r="AK37" s="328">
        <f t="shared" si="31"/>
        <v>1247.6043667602539</v>
      </c>
      <c r="AL37" s="328">
        <f t="shared" si="31"/>
        <v>1156.7454332406603</v>
      </c>
      <c r="AM37" s="328">
        <f t="shared" si="31"/>
        <v>1095.8919611764468</v>
      </c>
      <c r="AN37" s="328">
        <f t="shared" si="31"/>
        <v>1112.5998249291056</v>
      </c>
      <c r="AO37" s="328">
        <f t="shared" si="31"/>
        <v>1011.635591917567</v>
      </c>
      <c r="AP37" s="328">
        <f t="shared" si="31"/>
        <v>1267.3488943997304</v>
      </c>
      <c r="AQ37" s="328">
        <f t="shared" si="31"/>
        <v>1207.378786973874</v>
      </c>
      <c r="AR37" s="328">
        <f t="shared" si="31"/>
        <v>1357.937654296102</v>
      </c>
      <c r="AS37" s="328">
        <f t="shared" si="31"/>
        <v>1147.4617646619599</v>
      </c>
      <c r="AT37" s="328">
        <f t="shared" si="31"/>
        <v>1014.9630611675412</v>
      </c>
      <c r="AU37" s="328">
        <f t="shared" si="31"/>
        <v>1031.1214707399652</v>
      </c>
      <c r="AV37" s="328">
        <f t="shared" si="31"/>
        <v>1028.3910434272107</v>
      </c>
      <c r="AW37" s="328">
        <f t="shared" si="31"/>
        <v>985.06501386708624</v>
      </c>
      <c r="AX37" s="328">
        <f t="shared" si="31"/>
        <v>993.43545971821334</v>
      </c>
      <c r="AY37" s="328">
        <f t="shared" si="31"/>
        <v>1049.4923479713689</v>
      </c>
      <c r="AZ37" s="328">
        <f t="shared" si="31"/>
        <v>1012.4420374568607</v>
      </c>
      <c r="BA37" s="328">
        <f t="shared" si="31"/>
        <v>1011.8360737481067</v>
      </c>
      <c r="BB37" s="328">
        <f t="shared" si="31"/>
        <v>1112.6102142286618</v>
      </c>
      <c r="BC37" s="328">
        <f t="shared" si="31"/>
        <v>982.26070573729919</v>
      </c>
      <c r="BD37" s="328">
        <f t="shared" si="31"/>
        <v>1185.0296199394027</v>
      </c>
      <c r="BE37" s="328">
        <f t="shared" si="31"/>
        <v>1062.503493215152</v>
      </c>
      <c r="BF37" s="328">
        <f t="shared" si="31"/>
        <v>981.05402822108329</v>
      </c>
      <c r="BG37" s="328">
        <f t="shared" si="31"/>
        <v>1082.3047821976472</v>
      </c>
      <c r="BH37" s="328">
        <f t="shared" si="31"/>
        <v>972.74473961535341</v>
      </c>
      <c r="BI37" s="328">
        <f t="shared" si="31"/>
        <v>888.65932317853787</v>
      </c>
      <c r="BJ37" s="328">
        <f t="shared" si="31"/>
        <v>989.68743199973221</v>
      </c>
      <c r="BK37" s="328">
        <f t="shared" si="31"/>
        <v>958.49615868551973</v>
      </c>
      <c r="BL37" s="328">
        <f t="shared" si="31"/>
        <v>1016.3865005076159</v>
      </c>
      <c r="BM37" s="328">
        <f t="shared" si="31"/>
        <v>968.36827470409526</v>
      </c>
      <c r="BN37" s="328">
        <f t="shared" si="31"/>
        <v>968.43729884496474</v>
      </c>
      <c r="BO37" s="328">
        <f t="shared" si="31"/>
        <v>1027.3405538033485</v>
      </c>
      <c r="BP37" s="328">
        <f t="shared" si="31"/>
        <v>1174.6410964776592</v>
      </c>
      <c r="BQ37" s="328">
        <f t="shared" si="31"/>
        <v>1063.4269057504191</v>
      </c>
      <c r="BR37" s="328">
        <f t="shared" si="31"/>
        <v>982.66802159698102</v>
      </c>
      <c r="BS37" s="328">
        <f t="shared" si="31"/>
        <v>1085.3110116645516</v>
      </c>
      <c r="BT37" s="328">
        <f t="shared" si="31"/>
        <v>931.32157556183404</v>
      </c>
      <c r="BU37" s="328">
        <f t="shared" si="31"/>
        <v>935.72071045534062</v>
      </c>
      <c r="BV37" s="328">
        <f t="shared" si="31"/>
        <v>992.07321896356962</v>
      </c>
      <c r="BW37" s="328">
        <f t="shared" si="31"/>
        <v>914.63789720275588</v>
      </c>
      <c r="BX37" s="328">
        <f t="shared" si="31"/>
        <v>1064.2536080714619</v>
      </c>
      <c r="BY37" s="328">
        <f t="shared" si="31"/>
        <v>969.90544358154023</v>
      </c>
      <c r="BZ37" s="328">
        <f t="shared" si="31"/>
        <v>969.92154648577639</v>
      </c>
      <c r="CA37" s="328">
        <f t="shared" si="31"/>
        <v>1027.3566713616597</v>
      </c>
      <c r="CB37" s="328">
        <f t="shared" si="31"/>
        <v>1071.6566165966096</v>
      </c>
      <c r="CC37" s="328">
        <f t="shared" si="31"/>
        <v>968.36103402450283</v>
      </c>
      <c r="CD37" s="328">
        <f t="shared" si="31"/>
        <v>896.05652941099947</v>
      </c>
      <c r="CE37" s="328">
        <f t="shared" si="31"/>
        <v>991.29014760350231</v>
      </c>
      <c r="CF37" s="328">
        <f t="shared" si="31"/>
        <v>810.75405851148605</v>
      </c>
      <c r="CG37" s="328">
        <f t="shared" si="31"/>
        <v>896.3393970185042</v>
      </c>
      <c r="CH37" s="328">
        <f t="shared" si="31"/>
        <v>907.27437727048709</v>
      </c>
      <c r="CI37" s="328">
        <f t="shared" si="31"/>
        <v>836.51356701472378</v>
      </c>
      <c r="CJ37" s="328">
        <f t="shared" si="31"/>
        <v>973.4639175243035</v>
      </c>
      <c r="CK37" s="328">
        <f t="shared" si="31"/>
        <v>845.34093053591346</v>
      </c>
      <c r="CL37" s="328">
        <f t="shared" si="31"/>
        <v>930.2789908568252</v>
      </c>
      <c r="CM37" s="328">
        <f t="shared" si="31"/>
        <v>940.64723569784337</v>
      </c>
      <c r="CN37" s="328">
        <f t="shared" si="31"/>
        <v>933.4164584271075</v>
      </c>
      <c r="CO37" s="328">
        <f t="shared" si="31"/>
        <v>1045.6342415631862</v>
      </c>
      <c r="CP37" s="328">
        <f t="shared" si="31"/>
        <v>924.00788995929724</v>
      </c>
      <c r="CQ37" s="328">
        <f t="shared" si="31"/>
        <v>978.52882095637062</v>
      </c>
      <c r="CR37" s="328">
        <f t="shared" si="31"/>
        <v>878.45902409494386</v>
      </c>
      <c r="CS37" s="328">
        <f t="shared" si="31"/>
        <v>924.51448528072501</v>
      </c>
      <c r="CT37" s="328">
        <f t="shared" ref="CT37:EJ37" si="32">CT18*CT$5</f>
        <v>892.64628285777212</v>
      </c>
      <c r="CU37" s="328">
        <f t="shared" si="32"/>
        <v>904.66305160162426</v>
      </c>
      <c r="CV37" s="328">
        <f t="shared" si="32"/>
        <v>1001.9419652353597</v>
      </c>
      <c r="CW37" s="328">
        <f t="shared" si="32"/>
        <v>826.27735048428599</v>
      </c>
      <c r="CX37" s="328">
        <f t="shared" si="32"/>
        <v>1000.2655255164517</v>
      </c>
      <c r="CY37" s="328">
        <f t="shared" si="32"/>
        <v>965.7730756610847</v>
      </c>
      <c r="CZ37" s="328">
        <f t="shared" si="32"/>
        <v>957.34574964294779</v>
      </c>
      <c r="DA37" s="328">
        <f t="shared" si="32"/>
        <v>1072.6403580356596</v>
      </c>
      <c r="DB37" s="328">
        <f t="shared" si="32"/>
        <v>995.95200994417542</v>
      </c>
      <c r="DC37" s="328">
        <f t="shared" si="32"/>
        <v>959.75954432924971</v>
      </c>
      <c r="DD37" s="328">
        <f t="shared" si="32"/>
        <v>947.17800729046417</v>
      </c>
      <c r="DE37" s="328">
        <f t="shared" si="32"/>
        <v>908.13927216605555</v>
      </c>
      <c r="DF37" s="328">
        <f t="shared" si="32"/>
        <v>918.27861122124682</v>
      </c>
      <c r="DG37" s="328">
        <f t="shared" si="32"/>
        <v>974.57939309450626</v>
      </c>
      <c r="DH37" s="328">
        <f t="shared" si="32"/>
        <v>940.41696392640756</v>
      </c>
      <c r="DI37" s="328">
        <f t="shared" si="32"/>
        <v>938.83334291620531</v>
      </c>
      <c r="DJ37" s="328">
        <f t="shared" si="32"/>
        <v>1028.2593840885925</v>
      </c>
      <c r="DK37" s="328">
        <f t="shared" si="32"/>
        <v>892.22385452829531</v>
      </c>
      <c r="DL37" s="328">
        <f t="shared" si="32"/>
        <v>1074.9412838171938</v>
      </c>
      <c r="DM37" s="328">
        <f t="shared" si="32"/>
        <v>1045.9541522357745</v>
      </c>
      <c r="DN37" s="328">
        <f t="shared" si="32"/>
        <v>970.00256502322532</v>
      </c>
      <c r="DO37" s="328">
        <f t="shared" si="32"/>
        <v>1029.4990068564257</v>
      </c>
      <c r="DP37" s="328">
        <f t="shared" si="32"/>
        <v>961.80181016011534</v>
      </c>
      <c r="DQ37" s="328">
        <f t="shared" si="32"/>
        <v>878.66231816487357</v>
      </c>
      <c r="DR37" s="328">
        <f t="shared" si="32"/>
        <v>977.73011623637592</v>
      </c>
      <c r="DS37" s="328">
        <f t="shared" si="32"/>
        <v>990.89725143950454</v>
      </c>
      <c r="DT37" s="328">
        <f t="shared" si="32"/>
        <v>956.59283524305306</v>
      </c>
      <c r="DU37" s="328">
        <f t="shared" si="32"/>
        <v>955.56585906660814</v>
      </c>
      <c r="DV37" s="328">
        <f t="shared" si="32"/>
        <v>1001.6661028657443</v>
      </c>
      <c r="DW37" s="328">
        <f t="shared" si="32"/>
        <v>965.32277051423932</v>
      </c>
      <c r="DX37" s="328">
        <f t="shared" si="32"/>
        <v>1104.1151085485387</v>
      </c>
      <c r="DY37" s="328">
        <f t="shared" si="32"/>
        <v>1023.569382866811</v>
      </c>
      <c r="DZ37" s="328">
        <f t="shared" si="32"/>
        <v>997.37138041756793</v>
      </c>
      <c r="EA37" s="328">
        <f t="shared" si="32"/>
        <v>1107.6197694013838</v>
      </c>
      <c r="EB37" s="328">
        <f t="shared" si="32"/>
        <v>981.54164183628666</v>
      </c>
      <c r="EC37" s="328">
        <f t="shared" si="32"/>
        <v>896.74809275612586</v>
      </c>
      <c r="ED37" s="328">
        <f t="shared" si="32"/>
        <v>997.83323395863374</v>
      </c>
      <c r="EE37" s="328">
        <f t="shared" si="32"/>
        <v>965.25826413869925</v>
      </c>
      <c r="EF37" s="328">
        <f t="shared" si="32"/>
        <v>1022.6854603806415</v>
      </c>
      <c r="EG37" s="328">
        <f t="shared" si="32"/>
        <v>975.28735973680818</v>
      </c>
      <c r="EH37" s="328">
        <f t="shared" si="32"/>
        <v>975.98065978930117</v>
      </c>
      <c r="EI37" s="328">
        <f t="shared" si="32"/>
        <v>1025.9143335519893</v>
      </c>
      <c r="EJ37" s="328">
        <f t="shared" si="32"/>
        <v>1168.2981395574297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0.8" hidden="1" thickBot="1" x14ac:dyDescent="0.25">
      <c r="A46" s="330">
        <f>WORKDAY(Top!C3, -1, Holidays)</f>
        <v>37182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25.636363636363637</v>
      </c>
      <c r="D47" s="331">
        <v>27.5</v>
      </c>
      <c r="E47" s="331">
        <v>36.25</v>
      </c>
      <c r="F47" s="195">
        <v>30.664545454545454</v>
      </c>
      <c r="G47" s="195">
        <v>35.125</v>
      </c>
      <c r="H47" s="195">
        <v>36.25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35.25</v>
      </c>
      <c r="T47" s="195">
        <v>36</v>
      </c>
      <c r="U47" s="195">
        <v>33.5</v>
      </c>
      <c r="V47" s="195">
        <v>36.25</v>
      </c>
      <c r="W47" s="331">
        <v>35.040196078431372</v>
      </c>
      <c r="X47" s="331">
        <v>38.232352941176472</v>
      </c>
      <c r="Y47" s="331">
        <v>38.766375838926173</v>
      </c>
      <c r="Z47" s="331">
        <v>39.061137254901965</v>
      </c>
      <c r="AA47" s="331">
        <v>40.216441176470596</v>
      </c>
      <c r="AB47" s="332">
        <v>41.441132812500008</v>
      </c>
      <c r="AC47" s="196">
        <v>39.066020984977534</v>
      </c>
      <c r="AG47" s="282">
        <v>36.25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27.509090909090911</v>
      </c>
      <c r="D48" s="332">
        <v>28.25</v>
      </c>
      <c r="E48" s="332">
        <v>36.5</v>
      </c>
      <c r="F48" s="191">
        <v>31.416636363636361</v>
      </c>
      <c r="G48" s="191">
        <v>35.075000000000003</v>
      </c>
      <c r="H48" s="191">
        <v>36.25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34.75</v>
      </c>
      <c r="T48" s="191">
        <v>35.5</v>
      </c>
      <c r="U48" s="191">
        <v>33</v>
      </c>
      <c r="V48" s="191">
        <v>35.75</v>
      </c>
      <c r="W48" s="332">
        <v>36.240196078431374</v>
      </c>
      <c r="X48" s="332">
        <v>39.908823529411762</v>
      </c>
      <c r="Y48" s="332">
        <v>40.337617449664428</v>
      </c>
      <c r="Z48" s="332">
        <v>40.882470588235293</v>
      </c>
      <c r="AA48" s="332">
        <v>42.850450980392154</v>
      </c>
      <c r="AB48" s="332">
        <v>45.160625000000003</v>
      </c>
      <c r="AC48" s="192">
        <v>41.33470690723243</v>
      </c>
      <c r="AG48" s="282">
        <v>36.25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28.5</v>
      </c>
      <c r="D49" s="332">
        <v>29.2</v>
      </c>
      <c r="E49" s="332">
        <v>36</v>
      </c>
      <c r="F49" s="191">
        <v>31.793999999999997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37.583333333333336</v>
      </c>
      <c r="T49" s="191">
        <v>38</v>
      </c>
      <c r="U49" s="191">
        <v>36.5</v>
      </c>
      <c r="V49" s="191">
        <v>38.25</v>
      </c>
      <c r="W49" s="332">
        <v>38.22254901960784</v>
      </c>
      <c r="X49" s="332">
        <v>42.378431372549016</v>
      </c>
      <c r="Y49" s="332">
        <v>42.630234899328855</v>
      </c>
      <c r="Z49" s="332">
        <v>43.327960784313731</v>
      </c>
      <c r="AA49" s="332">
        <v>44.35248039215687</v>
      </c>
      <c r="AB49" s="332">
        <v>45.287421875000007</v>
      </c>
      <c r="AC49" s="192">
        <v>43.029816865417381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26.763636363636362</v>
      </c>
      <c r="D50" s="332">
        <v>23.537999679565409</v>
      </c>
      <c r="E50" s="332">
        <v>32.5</v>
      </c>
      <c r="F50" s="191">
        <v>27.703414410872018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33.539702180810721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29.5</v>
      </c>
      <c r="D51" s="332">
        <v>28.6</v>
      </c>
      <c r="E51" s="332">
        <v>33.75</v>
      </c>
      <c r="F51" s="191">
        <v>30.822000000000003</v>
      </c>
      <c r="G51" s="191">
        <v>34.125</v>
      </c>
      <c r="H51" s="191">
        <v>34.5</v>
      </c>
      <c r="I51" s="191">
        <v>33.75</v>
      </c>
      <c r="J51" s="191">
        <v>32.25</v>
      </c>
      <c r="K51" s="191">
        <v>33</v>
      </c>
      <c r="L51" s="191">
        <v>31.5</v>
      </c>
      <c r="M51" s="191">
        <v>33</v>
      </c>
      <c r="N51" s="191">
        <v>39</v>
      </c>
      <c r="O51" s="191">
        <v>50</v>
      </c>
      <c r="P51" s="191">
        <v>46</v>
      </c>
      <c r="Q51" s="191">
        <v>54</v>
      </c>
      <c r="R51" s="191">
        <v>45.5</v>
      </c>
      <c r="S51" s="191">
        <v>38.333333333333336</v>
      </c>
      <c r="T51" s="191">
        <v>38</v>
      </c>
      <c r="U51" s="191">
        <v>37.5</v>
      </c>
      <c r="V51" s="191">
        <v>39.5</v>
      </c>
      <c r="W51" s="332">
        <v>38.78235294117647</v>
      </c>
      <c r="X51" s="332">
        <v>42.537254901960786</v>
      </c>
      <c r="Y51" s="332">
        <v>42.425805369127517</v>
      </c>
      <c r="Z51" s="332">
        <v>43.184392156862749</v>
      </c>
      <c r="AA51" s="332">
        <v>43.898754901960778</v>
      </c>
      <c r="AB51" s="332">
        <v>44.6474609375</v>
      </c>
      <c r="AC51" s="192">
        <v>42.804450596252117</v>
      </c>
      <c r="AG51" s="282">
        <v>34.5</v>
      </c>
      <c r="AH51" s="282">
        <v>33.75</v>
      </c>
    </row>
    <row r="52" spans="1:34" s="282" customFormat="1" ht="11.25" hidden="1" customHeight="1" x14ac:dyDescent="0.2">
      <c r="A52" s="333" t="s">
        <v>141</v>
      </c>
      <c r="B52" s="152"/>
      <c r="C52" s="332">
        <v>27.05</v>
      </c>
      <c r="D52" s="332">
        <v>27.5</v>
      </c>
      <c r="E52" s="332">
        <v>31.75</v>
      </c>
      <c r="F52" s="309">
        <v>29.119</v>
      </c>
      <c r="G52" s="309">
        <v>32</v>
      </c>
      <c r="H52" s="191">
        <v>32.25</v>
      </c>
      <c r="I52" s="191">
        <v>31.75</v>
      </c>
      <c r="J52" s="309">
        <v>31.125</v>
      </c>
      <c r="K52" s="191">
        <v>31.25</v>
      </c>
      <c r="L52" s="191">
        <v>31</v>
      </c>
      <c r="M52" s="191">
        <v>35</v>
      </c>
      <c r="N52" s="191">
        <v>43</v>
      </c>
      <c r="O52" s="309">
        <v>54.875</v>
      </c>
      <c r="P52" s="191">
        <v>50.25</v>
      </c>
      <c r="Q52" s="191">
        <v>59.5</v>
      </c>
      <c r="R52" s="191">
        <v>48.75</v>
      </c>
      <c r="S52" s="309">
        <v>35.25</v>
      </c>
      <c r="T52" s="191">
        <v>36</v>
      </c>
      <c r="U52" s="191">
        <v>34.5</v>
      </c>
      <c r="V52" s="191">
        <v>35.25</v>
      </c>
      <c r="W52" s="332">
        <v>39.060784313725492</v>
      </c>
      <c r="X52" s="332">
        <v>40.233333333333334</v>
      </c>
      <c r="Y52" s="332">
        <v>39.928791946308728</v>
      </c>
      <c r="Z52" s="332">
        <v>40.884431372549017</v>
      </c>
      <c r="AA52" s="332">
        <v>41.59582352941176</v>
      </c>
      <c r="AB52" s="332">
        <v>42.3427734375</v>
      </c>
      <c r="AC52" s="192">
        <v>40.793926746166953</v>
      </c>
      <c r="AG52" s="282">
        <v>32.25</v>
      </c>
      <c r="AH52" s="282">
        <v>31.75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28.05</v>
      </c>
      <c r="D53" s="332">
        <v>28.5</v>
      </c>
      <c r="E53" s="332">
        <v>33.75</v>
      </c>
      <c r="F53" s="332">
        <v>30.519000000000002</v>
      </c>
      <c r="G53" s="191">
        <v>33.375</v>
      </c>
      <c r="H53" s="332">
        <v>33.75</v>
      </c>
      <c r="I53" s="332">
        <v>33</v>
      </c>
      <c r="J53" s="191">
        <v>32.75</v>
      </c>
      <c r="K53" s="332">
        <v>32.5</v>
      </c>
      <c r="L53" s="332">
        <v>33</v>
      </c>
      <c r="M53" s="332">
        <v>38</v>
      </c>
      <c r="N53" s="332">
        <v>48</v>
      </c>
      <c r="O53" s="191">
        <v>63.375</v>
      </c>
      <c r="P53" s="332">
        <v>57.25</v>
      </c>
      <c r="Q53" s="332">
        <v>69.5</v>
      </c>
      <c r="R53" s="332">
        <v>55.75</v>
      </c>
      <c r="S53" s="191">
        <v>37.416666666666664</v>
      </c>
      <c r="T53" s="332">
        <v>38.5</v>
      </c>
      <c r="U53" s="332">
        <v>36.5</v>
      </c>
      <c r="V53" s="332">
        <v>37.25</v>
      </c>
      <c r="W53" s="332">
        <v>42.77745098039216</v>
      </c>
      <c r="X53" s="332">
        <v>43.568627450980394</v>
      </c>
      <c r="Y53" s="332">
        <v>43.124362416107381</v>
      </c>
      <c r="Z53" s="332">
        <v>44.183647058823531</v>
      </c>
      <c r="AA53" s="332">
        <v>44.75681372549019</v>
      </c>
      <c r="AB53" s="332">
        <v>45.328906250000003</v>
      </c>
      <c r="AC53" s="192">
        <v>44.011716354344109</v>
      </c>
      <c r="AG53" s="282">
        <v>33.75</v>
      </c>
      <c r="AH53" s="282">
        <v>33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43.454545454545453</v>
      </c>
      <c r="D56" s="332">
        <v>45.749996185302734</v>
      </c>
      <c r="E56" s="332">
        <v>51.049999237060547</v>
      </c>
      <c r="F56" s="332">
        <v>47.456816274469546</v>
      </c>
      <c r="G56" s="191">
        <v>57.436624603271483</v>
      </c>
      <c r="H56" s="332">
        <v>57.628511657714846</v>
      </c>
      <c r="I56" s="332">
        <v>57.244737548828127</v>
      </c>
      <c r="J56" s="191">
        <v>54.024164123535158</v>
      </c>
      <c r="K56" s="332">
        <v>56.199056091308591</v>
      </c>
      <c r="L56" s="332">
        <v>51.849272155761717</v>
      </c>
      <c r="M56" s="332">
        <v>52.619288787841796</v>
      </c>
      <c r="N56" s="332">
        <v>54.654976121995361</v>
      </c>
      <c r="O56" s="191">
        <v>47.60279411989216</v>
      </c>
      <c r="P56" s="332">
        <v>47.175168618682115</v>
      </c>
      <c r="Q56" s="332">
        <v>48.030419621102205</v>
      </c>
      <c r="R56" s="332">
        <v>48.040008506904051</v>
      </c>
      <c r="S56" s="191">
        <v>57.39301444429001</v>
      </c>
      <c r="T56" s="332">
        <v>52.39895195158693</v>
      </c>
      <c r="U56" s="332">
        <v>57.737953158028134</v>
      </c>
      <c r="V56" s="332">
        <v>62.042138223254973</v>
      </c>
      <c r="W56" s="332">
        <v>53.735109885143956</v>
      </c>
      <c r="X56" s="332">
        <v>47.543848261820067</v>
      </c>
      <c r="Y56" s="332">
        <v>47.140529721656193</v>
      </c>
      <c r="Z56" s="332">
        <v>45.73471637115091</v>
      </c>
      <c r="AA56" s="332">
        <v>43.789569902941388</v>
      </c>
      <c r="AB56" s="332">
        <v>46.496938172348159</v>
      </c>
      <c r="AC56" s="192">
        <v>46.195389013591821</v>
      </c>
      <c r="AG56" s="282">
        <v>57.628511657714846</v>
      </c>
      <c r="AH56" s="282">
        <v>57.244737548828127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3">
      <c r="A65" s="335" t="s">
        <v>188</v>
      </c>
      <c r="F65" s="152" t="s">
        <v>96</v>
      </c>
    </row>
    <row r="66" spans="1:31" s="298" customFormat="1" ht="11.2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65" customHeight="1" x14ac:dyDescent="0.2">
      <c r="A67" s="300" t="s">
        <v>139</v>
      </c>
      <c r="B67" s="152" t="s">
        <v>38</v>
      </c>
      <c r="C67" s="341">
        <f>C9/('Gas Curve Summary'!$B$10)*1000</f>
        <v>5227.4228165758623</v>
      </c>
      <c r="D67" s="341">
        <f ca="1">D9/('Gas Curve Summary'!$B$11)*1000</f>
        <v>5878.1435289306892</v>
      </c>
      <c r="E67" s="341">
        <f>E9/('Gas Curve Summary'!$B$12)*1000</f>
        <v>9831.4606741573043</v>
      </c>
      <c r="F67" s="341">
        <f t="shared" ref="F67:F73" ca="1" si="35">AVERAGE(C67:E67)</f>
        <v>6979.0090065546183</v>
      </c>
      <c r="G67" s="341">
        <f t="shared" ref="G67:G73" si="36">AVERAGE(H67,I67)</f>
        <v>11260.934622581988</v>
      </c>
      <c r="H67" s="341">
        <f>$H9/'Gas Curve Summary'!$B$13*1000</f>
        <v>11549.340037712131</v>
      </c>
      <c r="I67" s="341">
        <f>$I9/'Gas Curve Summary'!$B$14*1000</f>
        <v>10972.529207451846</v>
      </c>
      <c r="J67" s="341">
        <f t="shared" ref="J67:J73" si="37">AVERAGE(K67:L67)</f>
        <v>14854.54837672774</v>
      </c>
      <c r="K67" s="341">
        <f>$K9/'Gas Curve Summary'!$B$15*1000</f>
        <v>13725.490196078432</v>
      </c>
      <c r="L67" s="341">
        <f>$L9/'Gas Curve Summary'!$B$16*1000</f>
        <v>15983.60655737705</v>
      </c>
      <c r="M67" s="341">
        <f>$M9/'Gas Curve Summary'!$B$17*1000</f>
        <v>10257.366654233496</v>
      </c>
      <c r="N67" s="341">
        <f>$N9/'Gas Curve Summary'!$B$18*1000</f>
        <v>9615.3846153846152</v>
      </c>
      <c r="O67" s="341">
        <f t="shared" ref="O67:O73" si="38">AVERAGE(P67:Q67)</f>
        <v>14146.866849878394</v>
      </c>
      <c r="P67" s="341">
        <f>$P9/'Gas Curve Summary'!$B$19*1000</f>
        <v>13008.514664143802</v>
      </c>
      <c r="Q67" s="341">
        <f>$Q9/'Gas Curve Summary'!$B$20*1000</f>
        <v>15285.219035612985</v>
      </c>
      <c r="R67" s="341">
        <f>$R9/'Gas Curve Summary'!$B$21*1000</f>
        <v>13275.751759436978</v>
      </c>
      <c r="S67" s="341">
        <f t="shared" ref="S67:S73" si="39">AVERAGE(T67:V67)</f>
        <v>11660.544459309402</v>
      </c>
      <c r="T67" s="341">
        <f>$T9/'Gas Curve Summary'!$B$22*1000</f>
        <v>12207.192345760475</v>
      </c>
      <c r="U67" s="341">
        <f>$U9/'Gas Curve Summary'!$B$23*1000</f>
        <v>11114.743380189604</v>
      </c>
      <c r="V67" s="341">
        <f>$V9/'Gas Curve Summary'!$B$24*1000</f>
        <v>11659.697651978127</v>
      </c>
      <c r="W67" s="341">
        <f>W9/AVERAGE('Gas Curve Summary'!$B$13:$B$24)*1000</f>
        <v>12280.725468793822</v>
      </c>
      <c r="X67" s="341">
        <f>X9/AVERAGE('Gas Curve Summary'!$B$25:$B$36)*1000</f>
        <v>11369.106102737982</v>
      </c>
      <c r="Y67" s="341">
        <f>Y9/AVERAGE('Gas Curve Summary'!$B$37:$B$48)*1000</f>
        <v>10951.98442193996</v>
      </c>
      <c r="Z67" s="341">
        <f>Z9/AVERAGE('Gas Curve Summary'!$B$49:$B$60)*1000</f>
        <v>10741.577703593781</v>
      </c>
      <c r="AA67" s="341">
        <f>AA9/AVERAGE('Gas Curve Summary'!$B$61:$B$108)*1000</f>
        <v>10344.139240593098</v>
      </c>
      <c r="AB67" s="341">
        <f>AB9/AVERAGE('Gas Curve Summary'!$B$109:$B$120)*1000</f>
        <v>9980.8684228807342</v>
      </c>
      <c r="AC67" s="342">
        <f ca="1">AC9/AVERAGE('Gas Curve Summary'!$B$9:$B$120)*1000</f>
        <v>10525.289944380693</v>
      </c>
    </row>
    <row r="68" spans="1:31" ht="13.65" customHeight="1" x14ac:dyDescent="0.2">
      <c r="A68" s="305" t="s">
        <v>140</v>
      </c>
      <c r="B68" s="152" t="s">
        <v>38</v>
      </c>
      <c r="C68" s="341">
        <f>C10/('Gas Curve Summary'!$B$10)*1000</f>
        <v>5386.3298662704301</v>
      </c>
      <c r="D68" s="341">
        <f ca="1">D10/('Gas Curve Summary'!$B$11)*1000</f>
        <v>6031.4864035984465</v>
      </c>
      <c r="E68" s="341">
        <f>E10/('Gas Curve Summary'!$B$12)*1000</f>
        <v>9898.341359015516</v>
      </c>
      <c r="F68" s="411">
        <f t="shared" ca="1" si="35"/>
        <v>7105.3858762947975</v>
      </c>
      <c r="G68" s="341">
        <f t="shared" si="36"/>
        <v>11245.146810772705</v>
      </c>
      <c r="H68" s="341">
        <f>$H10/'Gas Curve Summary'!$B$13*1000</f>
        <v>11549.340037712131</v>
      </c>
      <c r="I68" s="341">
        <f>$I10/'Gas Curve Summary'!$B$14*1000</f>
        <v>10940.953583833279</v>
      </c>
      <c r="J68" s="341">
        <f t="shared" si="37"/>
        <v>15400.996464159434</v>
      </c>
      <c r="K68" s="341">
        <f>$K10/'Gas Curve Summary'!$B$15*1000</f>
        <v>13725.490196078432</v>
      </c>
      <c r="L68" s="341">
        <f>$L10/'Gas Curve Summary'!$B$16*1000</f>
        <v>17076.502732240435</v>
      </c>
      <c r="M68" s="341">
        <f>$M10/'Gas Curve Summary'!$B$17*1000</f>
        <v>11189.854531891084</v>
      </c>
      <c r="N68" s="341">
        <f>$N10/'Gas Curve Summary'!$B$18*1000</f>
        <v>10451.505016722407</v>
      </c>
      <c r="O68" s="341">
        <f t="shared" si="38"/>
        <v>15013.852690973181</v>
      </c>
      <c r="P68" s="341">
        <f>$P10/'Gas Curve Summary'!$B$19*1000</f>
        <v>13954.588457899716</v>
      </c>
      <c r="Q68" s="341">
        <f>$Q10/'Gas Curve Summary'!$B$20*1000</f>
        <v>16073.116924046644</v>
      </c>
      <c r="R68" s="341">
        <f>$R10/'Gas Curve Summary'!$B$21*1000</f>
        <v>14395.393474088291</v>
      </c>
      <c r="S68" s="341">
        <f t="shared" si="39"/>
        <v>11660.544459309402</v>
      </c>
      <c r="T68" s="341">
        <f>$T10/'Gas Curve Summary'!$B$22*1000</f>
        <v>12207.192345760475</v>
      </c>
      <c r="U68" s="341">
        <f>$U10/'Gas Curve Summary'!$B$23*1000</f>
        <v>11114.743380189604</v>
      </c>
      <c r="V68" s="341">
        <f>$V10/'Gas Curve Summary'!$B$24*1000</f>
        <v>11659.697651978127</v>
      </c>
      <c r="W68" s="411">
        <f>W10/AVERAGE('Gas Curve Summary'!$B$13:$B$24)*1000</f>
        <v>12737.607250632773</v>
      </c>
      <c r="X68" s="341">
        <f>X10/AVERAGE('Gas Curve Summary'!$B$25:$B$36)*1000</f>
        <v>11934.166442493457</v>
      </c>
      <c r="Y68" s="341">
        <f>Y10/AVERAGE('Gas Curve Summary'!$B$37:$B$48)*1000</f>
        <v>11437.348364663578</v>
      </c>
      <c r="Z68" s="341">
        <f>Z10/AVERAGE('Gas Curve Summary'!$B$49:$B$60)*1000</f>
        <v>11290.472980713641</v>
      </c>
      <c r="AA68" s="341">
        <f>AA10/AVERAGE('Gas Curve Summary'!$B$61:$B$108)*1000</f>
        <v>11035.693208537446</v>
      </c>
      <c r="AB68" s="341">
        <f>AB10/AVERAGE('Gas Curve Summary'!$B$109:$B$120)*1000</f>
        <v>10831.304085703516</v>
      </c>
      <c r="AC68" s="342">
        <f ca="1">AC10/AVERAGE('Gas Curve Summary'!$B$9:$B$120)*1000</f>
        <v>11154.371752042842</v>
      </c>
    </row>
    <row r="69" spans="1:31" ht="13.65" customHeight="1" x14ac:dyDescent="0.2">
      <c r="A69" s="305" t="s">
        <v>142</v>
      </c>
      <c r="B69" s="152" t="s">
        <v>38</v>
      </c>
      <c r="C69" s="341">
        <f>C11/('Gas Curve Summary'!$B$10)*1000</f>
        <v>5259.6169720983989</v>
      </c>
      <c r="D69" s="341">
        <f ca="1">D11/('Gas Curve Summary'!$B$11)*1000</f>
        <v>6078.5115518298917</v>
      </c>
      <c r="E69" s="341">
        <f>E11/('Gas Curve Summary'!$B$12)*1000</f>
        <v>9831.4606741573043</v>
      </c>
      <c r="F69" s="411">
        <f t="shared" ca="1" si="35"/>
        <v>7056.5297326951986</v>
      </c>
      <c r="G69" s="341">
        <f t="shared" si="36"/>
        <v>11418.812740674821</v>
      </c>
      <c r="H69" s="341">
        <f>$H11/'Gas Curve Summary'!$B$13*1000</f>
        <v>11549.340037712131</v>
      </c>
      <c r="I69" s="341">
        <f>$I11/'Gas Curve Summary'!$B$14*1000</f>
        <v>11288.285443637511</v>
      </c>
      <c r="J69" s="341">
        <f t="shared" si="37"/>
        <v>16122.897246330225</v>
      </c>
      <c r="K69" s="341">
        <f>$K11/'Gas Curve Summary'!$B$15*1000</f>
        <v>15032.679738562092</v>
      </c>
      <c r="L69" s="341">
        <f>$L11/'Gas Curve Summary'!$B$16*1000</f>
        <v>17213.114754098358</v>
      </c>
      <c r="M69" s="341">
        <f>$M11/'Gas Curve Summary'!$B$17*1000</f>
        <v>11656.09847071988</v>
      </c>
      <c r="N69" s="341">
        <f>$N11/'Gas Curve Summary'!$B$18*1000</f>
        <v>12625.418060200667</v>
      </c>
      <c r="O69" s="341">
        <f t="shared" si="38"/>
        <v>15723.15956644198</v>
      </c>
      <c r="P69" s="341">
        <f>$P11/'Gas Curve Summary'!$B$19*1000</f>
        <v>14585.304320403657</v>
      </c>
      <c r="Q69" s="341">
        <f>$Q11/'Gas Curve Summary'!$B$20*1000</f>
        <v>16861.014812480302</v>
      </c>
      <c r="R69" s="341">
        <f>$R11/'Gas Curve Summary'!$B$21*1000</f>
        <v>14315.419065898912</v>
      </c>
      <c r="S69" s="341">
        <f t="shared" si="39"/>
        <v>12337.595818069785</v>
      </c>
      <c r="T69" s="341">
        <f>$T11/'Gas Curve Summary'!$B$22*1000</f>
        <v>12619.597492576708</v>
      </c>
      <c r="U69" s="341">
        <f>$U11/'Gas Curve Summary'!$B$23*1000</f>
        <v>11768.551814318404</v>
      </c>
      <c r="V69" s="341">
        <f>$V11/'Gas Curve Summary'!$B$24*1000</f>
        <v>12624.638147314248</v>
      </c>
      <c r="W69" s="411">
        <f>W11/AVERAGE('Gas Curve Summary'!$B$13:$B$24)*1000</f>
        <v>13377.985191893726</v>
      </c>
      <c r="X69" s="341">
        <f>X11/AVERAGE('Gas Curve Summary'!$B$25:$B$36)*1000</f>
        <v>12786.360295016737</v>
      </c>
      <c r="Y69" s="341">
        <f>Y11/AVERAGE('Gas Curve Summary'!$B$37:$B$48)*1000</f>
        <v>12217.376192420637</v>
      </c>
      <c r="Z69" s="341">
        <f>Z11/AVERAGE('Gas Curve Summary'!$B$49:$B$60)*1000</f>
        <v>12054.467513714124</v>
      </c>
      <c r="AA69" s="341">
        <f>AA11/AVERAGE('Gas Curve Summary'!$B$61:$B$108)*1000</f>
        <v>11462.361503807371</v>
      </c>
      <c r="AB69" s="341">
        <f>AB11/AVERAGE('Gas Curve Summary'!$B$109:$B$120)*1000</f>
        <v>10936.240894746245</v>
      </c>
      <c r="AC69" s="342">
        <f ca="1">AC11/AVERAGE('Gas Curve Summary'!$B$9:$B$120)*1000</f>
        <v>11665.201968920152</v>
      </c>
    </row>
    <row r="70" spans="1:31" ht="13.65" customHeight="1" x14ac:dyDescent="0.2">
      <c r="A70" s="305" t="s">
        <v>144</v>
      </c>
      <c r="B70" s="152" t="s">
        <v>38</v>
      </c>
      <c r="C70" s="341">
        <f>C12/('Gas Curve Summary'!$B$10)*1000</f>
        <v>5008.1001320785872</v>
      </c>
      <c r="D70" s="341">
        <f ca="1">D12/('Gas Curve Summary'!$B$11)*1000</f>
        <v>4764.8741870880867</v>
      </c>
      <c r="E70" s="341">
        <f>E12/('Gas Curve Summary'!$B$12)*1000</f>
        <v>8694.4890315676821</v>
      </c>
      <c r="F70" s="411">
        <f t="shared" ca="1" si="35"/>
        <v>6155.821116911452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11096.605744125327</v>
      </c>
      <c r="N70" s="341">
        <f>$N12/'Gas Curve Summary'!$B$18*1000</f>
        <v>12207.357859531772</v>
      </c>
      <c r="O70" s="341">
        <f t="shared" si="38"/>
        <v>15368.506128707579</v>
      </c>
      <c r="P70" s="341">
        <f>$P12/'Gas Curve Summary'!$B$19*1000</f>
        <v>14269.946389151686</v>
      </c>
      <c r="Q70" s="341">
        <f>$Q12/'Gas Curve Summary'!$B$20*1000</f>
        <v>16467.065868263471</v>
      </c>
      <c r="R70" s="341">
        <f>$R12/'Gas Curve Summary'!$B$21*1000</f>
        <v>12875.879718490081</v>
      </c>
      <c r="S70" s="341">
        <f t="shared" si="39"/>
        <v>11902.338954367709</v>
      </c>
      <c r="T70" s="341">
        <f>$T12/'Gas Curve Summary'!$B$22*1000</f>
        <v>11959.749257670735</v>
      </c>
      <c r="U70" s="341">
        <f>$U12/'Gas Curve Summary'!$B$23*1000</f>
        <v>11605.099705786204</v>
      </c>
      <c r="V70" s="341">
        <f>$V12/'Gas Curve Summary'!$B$24*1000</f>
        <v>12142.167899646189</v>
      </c>
      <c r="W70" s="411">
        <f>W12/AVERAGE('Gas Curve Summary'!$B$13:$B$24)*1000</f>
        <v>12669.68325791855</v>
      </c>
      <c r="X70" s="341">
        <f>X12/AVERAGE('Gas Curve Summary'!$B$25:$B$36)*1000</f>
        <v>8902.8651493856687</v>
      </c>
      <c r="Y70" s="341">
        <f>Y12/AVERAGE('Gas Curve Summary'!$B$37:$B$48)*1000</f>
        <v>7619.68295799928</v>
      </c>
      <c r="Z70" s="341">
        <f>Z12/AVERAGE('Gas Curve Summary'!$B$49:$B$60)*1000</f>
        <v>6928.86240052432</v>
      </c>
      <c r="AA70" s="341">
        <f>AA12/AVERAGE('Gas Curve Summary'!$B$61:$B$108)*1000</f>
        <v>9030.5593691322756</v>
      </c>
      <c r="AB70" s="341">
        <f>AB12/AVERAGE('Gas Curve Summary'!$B$109:$B$120)*1000</f>
        <v>9499.9491395907371</v>
      </c>
      <c r="AC70" s="342">
        <f ca="1">AC12/AVERAGE('Gas Curve Summary'!$B$9:$B$120)*1000</f>
        <v>8920.5705958947547</v>
      </c>
    </row>
    <row r="71" spans="1:31" ht="13.65" customHeight="1" x14ac:dyDescent="0.2">
      <c r="A71" s="305" t="s">
        <v>143</v>
      </c>
      <c r="B71" s="152" t="s">
        <v>38</v>
      </c>
      <c r="C71" s="341">
        <f>C13/('Gas Curve Summary'!$B$10)*1000</f>
        <v>5344.2298167409617</v>
      </c>
      <c r="D71" s="341">
        <f ca="1">D13/('Gas Curve Summary'!$B$11)*1000</f>
        <v>5899.8159885504001</v>
      </c>
      <c r="E71" s="341">
        <f>E13/('Gas Curve Summary'!$B$12)*1000</f>
        <v>9122.5254146602474</v>
      </c>
      <c r="F71" s="411">
        <f t="shared" ca="1" si="35"/>
        <v>6788.8570733172028</v>
      </c>
      <c r="G71" s="341">
        <f t="shared" si="36"/>
        <v>10907.011276923378</v>
      </c>
      <c r="H71" s="341">
        <f>$H13/'Gas Curve Summary'!$B$13*1000</f>
        <v>10999.371464487744</v>
      </c>
      <c r="I71" s="341">
        <f>$I13/'Gas Curve Summary'!$B$14*1000</f>
        <v>10814.651089359015</v>
      </c>
      <c r="J71" s="341">
        <f t="shared" si="37"/>
        <v>15905.032322582949</v>
      </c>
      <c r="K71" s="341">
        <f>$K13/'Gas Curve Summary'!$B$15*1000</f>
        <v>14596.949891067539</v>
      </c>
      <c r="L71" s="341">
        <f>$L13/'Gas Curve Summary'!$B$16*1000</f>
        <v>17213.114754098358</v>
      </c>
      <c r="M71" s="341">
        <f>$M13/'Gas Curve Summary'!$B$17*1000</f>
        <v>12308.839985080194</v>
      </c>
      <c r="N71" s="341">
        <f>$N13/'Gas Curve Summary'!$B$18*1000</f>
        <v>13043.478260869564</v>
      </c>
      <c r="O71" s="341">
        <f t="shared" si="38"/>
        <v>15762.529613878851</v>
      </c>
      <c r="P71" s="341">
        <f>$P13/'Gas Curve Summary'!$B$19*1000</f>
        <v>14506.464837590665</v>
      </c>
      <c r="Q71" s="341">
        <f>$Q13/'Gas Curve Summary'!$B$20*1000</f>
        <v>17018.594390167036</v>
      </c>
      <c r="R71" s="341">
        <f>$R13/'Gas Curve Summary'!$B$21*1000</f>
        <v>14555.34229046705</v>
      </c>
      <c r="S71" s="341">
        <f t="shared" si="39"/>
        <v>12500.358152795796</v>
      </c>
      <c r="T71" s="341">
        <f>$T13/'Gas Curve Summary'!$B$22*1000</f>
        <v>12537.116463213461</v>
      </c>
      <c r="U71" s="341">
        <f>$U13/'Gas Curve Summary'!$B$23*1000</f>
        <v>12258.908139915004</v>
      </c>
      <c r="V71" s="341">
        <f>$V13/'Gas Curve Summary'!$B$24*1000</f>
        <v>12705.049855258925</v>
      </c>
      <c r="W71" s="411">
        <f>W13/AVERAGE('Gas Curve Summary'!$B$13:$B$24)*1000</f>
        <v>13410.426501846787</v>
      </c>
      <c r="X71" s="341">
        <f>X13/AVERAGE('Gas Curve Summary'!$B$25:$B$36)*1000</f>
        <v>12483.115082133705</v>
      </c>
      <c r="Y71" s="341">
        <f>Y13/AVERAGE('Gas Curve Summary'!$B$37:$B$48)*1000</f>
        <v>11818.047411256766</v>
      </c>
      <c r="Z71" s="341">
        <f>Z13/AVERAGE('Gas Curve Summary'!$B$49:$B$60)*1000</f>
        <v>11735.420668561825</v>
      </c>
      <c r="AA71" s="341">
        <f>AA13/AVERAGE('Gas Curve Summary'!$B$61:$B$108)*1000</f>
        <v>11161.764550084841</v>
      </c>
      <c r="AB71" s="341">
        <f>AB13/AVERAGE('Gas Curve Summary'!$B$109:$B$120)*1000</f>
        <v>10633.934685310523</v>
      </c>
      <c r="AC71" s="342">
        <f ca="1">AC13/AVERAGE('Gas Curve Summary'!$B$9:$B$120)*1000</f>
        <v>11390.037307842735</v>
      </c>
    </row>
    <row r="72" spans="1:31" ht="13.65" customHeight="1" x14ac:dyDescent="0.2">
      <c r="A72" s="305" t="s">
        <v>141</v>
      </c>
      <c r="B72" s="152" t="s">
        <v>38</v>
      </c>
      <c r="C72" s="341">
        <f>C14/('Gas Curve Summary'!$B$10)*1000</f>
        <v>5145.9055638104664</v>
      </c>
      <c r="D72" s="341">
        <f ca="1">D14/('Gas Curve Summary'!$B$11)*1000</f>
        <v>5673.6863627070124</v>
      </c>
      <c r="E72" s="341">
        <f>E14/('Gas Curve Summary'!$B$12)*1000</f>
        <v>8587.4799357945431</v>
      </c>
      <c r="F72" s="411">
        <f t="shared" ca="1" si="35"/>
        <v>6469.0239541040064</v>
      </c>
      <c r="G72" s="341">
        <f t="shared" si="36"/>
        <v>10237.703815093466</v>
      </c>
      <c r="H72" s="341">
        <f>$H14/'Gas Curve Summary'!$B$13*1000</f>
        <v>10292.269013199246</v>
      </c>
      <c r="I72" s="341">
        <f>$I14/'Gas Curve Summary'!$B$14*1000</f>
        <v>10183.138616987686</v>
      </c>
      <c r="J72" s="341">
        <f t="shared" si="37"/>
        <v>15387.156684167292</v>
      </c>
      <c r="K72" s="341">
        <f>$K14/'Gas Curve Summary'!$B$15*1000</f>
        <v>13834.422657952069</v>
      </c>
      <c r="L72" s="341">
        <f>$L14/'Gas Curve Summary'!$B$16*1000</f>
        <v>16939.890710382515</v>
      </c>
      <c r="M72" s="341">
        <f>$M14/'Gas Curve Summary'!$B$17*1000</f>
        <v>13054.830287206267</v>
      </c>
      <c r="N72" s="341">
        <f>$N14/'Gas Curve Summary'!$B$18*1000</f>
        <v>14381.270903010032</v>
      </c>
      <c r="O72" s="341">
        <f t="shared" si="38"/>
        <v>17299.352895066313</v>
      </c>
      <c r="P72" s="341">
        <f>$P14/'Gas Curve Summary'!$B$19*1000</f>
        <v>15846.736045411541</v>
      </c>
      <c r="Q72" s="341">
        <f>$Q14/'Gas Curve Summary'!$B$20*1000</f>
        <v>18751.969744721086</v>
      </c>
      <c r="R72" s="341">
        <f>$R14/'Gas Curve Summary'!$B$21*1000</f>
        <v>15595.009596928981</v>
      </c>
      <c r="S72" s="341">
        <f t="shared" si="39"/>
        <v>11525.08019716494</v>
      </c>
      <c r="T72" s="341">
        <f>$T14/'Gas Curve Summary'!$B$22*1000</f>
        <v>11877.26822830749</v>
      </c>
      <c r="U72" s="341">
        <f>$U14/'Gas Curve Summary'!$B$23*1000</f>
        <v>11359.921542987904</v>
      </c>
      <c r="V72" s="341">
        <f>$V14/'Gas Curve Summary'!$B$24*1000</f>
        <v>11338.05082019942</v>
      </c>
      <c r="W72" s="411">
        <f>W14/AVERAGE('Gas Curve Summary'!$B$13:$B$24)*1000</f>
        <v>13513.157316698149</v>
      </c>
      <c r="X72" s="341">
        <f>X14/AVERAGE('Gas Curve Summary'!$B$25:$B$36)*1000</f>
        <v>11812.465564837365</v>
      </c>
      <c r="Y72" s="341">
        <f>Y14/AVERAGE('Gas Curve Summary'!$B$37:$B$48)*1000</f>
        <v>11127.391832486312</v>
      </c>
      <c r="Z72" s="341">
        <f>Z14/AVERAGE('Gas Curve Summary'!$B$49:$B$60)*1000</f>
        <v>11115.997900586928</v>
      </c>
      <c r="AA72" s="341">
        <f>AA14/AVERAGE('Gas Curve Summary'!$B$61:$B$108)*1000</f>
        <v>10581.265536906245</v>
      </c>
      <c r="AB72" s="341">
        <f>AB14/AVERAGE('Gas Curve Summary'!$B$109:$B$120)*1000</f>
        <v>10089.89887462041</v>
      </c>
      <c r="AC72" s="342">
        <f ca="1">AC14/AVERAGE('Gas Curve Summary'!$B$9:$B$120)*1000</f>
        <v>10861.793877877632</v>
      </c>
    </row>
    <row r="73" spans="1:31" ht="13.65" customHeight="1" thickBot="1" x14ac:dyDescent="0.25">
      <c r="A73" s="310" t="s">
        <v>145</v>
      </c>
      <c r="B73" s="311" t="s">
        <v>38</v>
      </c>
      <c r="C73" s="343">
        <f>C15/('Gas Curve Summary'!$B$10)*1000</f>
        <v>5331.6410764404827</v>
      </c>
      <c r="D73" s="343">
        <f ca="1">D15/('Gas Curve Summary'!$B$11)*1000</f>
        <v>5878.1435289306892</v>
      </c>
      <c r="E73" s="343">
        <f>E15/('Gas Curve Summary'!$B$12)*1000</f>
        <v>9122.5254146602474</v>
      </c>
      <c r="F73" s="412">
        <f t="shared" ca="1" si="35"/>
        <v>6777.4366733438073</v>
      </c>
      <c r="G73" s="343">
        <f t="shared" si="36"/>
        <v>10670.752279805671</v>
      </c>
      <c r="H73" s="343">
        <f>$H15/'Gas Curve Summary'!$B$13*1000</f>
        <v>10763.670647391578</v>
      </c>
      <c r="I73" s="343">
        <f>$I15/'Gas Curve Summary'!$B$14*1000</f>
        <v>10577.833912219765</v>
      </c>
      <c r="J73" s="343">
        <f t="shared" si="37"/>
        <v>16205.93592628308</v>
      </c>
      <c r="K73" s="343">
        <f>$K15/'Gas Curve Summary'!$B$15*1000</f>
        <v>14379.084967320261</v>
      </c>
      <c r="L73" s="343">
        <f>$L15/'Gas Curve Summary'!$B$16*1000</f>
        <v>18032.7868852459</v>
      </c>
      <c r="M73" s="343">
        <f>$M15/'Gas Curve Summary'!$B$17*1000</f>
        <v>14173.815740395374</v>
      </c>
      <c r="N73" s="343">
        <f>$N15/'Gas Curve Summary'!$B$18*1000</f>
        <v>16053.511705685618</v>
      </c>
      <c r="O73" s="343">
        <f t="shared" si="38"/>
        <v>19978.901431315528</v>
      </c>
      <c r="P73" s="343">
        <f>$P15/'Gas Curve Summary'!$B$19*1000</f>
        <v>18054.24156417534</v>
      </c>
      <c r="Q73" s="343">
        <f>$Q15/'Gas Curve Summary'!$B$20*1000</f>
        <v>21903.561298455719</v>
      </c>
      <c r="R73" s="343">
        <f>$R15/'Gas Curve Summary'!$B$21*1000</f>
        <v>17834.293026231604</v>
      </c>
      <c r="S73" s="343">
        <f t="shared" si="39"/>
        <v>12232.384327604499</v>
      </c>
      <c r="T73" s="343">
        <f>$T15/'Gas Curve Summary'!$B$22*1000</f>
        <v>12702.078521939953</v>
      </c>
      <c r="U73" s="343">
        <f>$U15/'Gas Curve Summary'!$B$23*1000</f>
        <v>12013.729977116704</v>
      </c>
      <c r="V73" s="343">
        <f>$V15/'Gas Curve Summary'!$B$24*1000</f>
        <v>11981.344483756835</v>
      </c>
      <c r="W73" s="412">
        <f>W15/AVERAGE('Gas Curve Summary'!$B$13:$B$24)*1000</f>
        <v>14794.251129532066</v>
      </c>
      <c r="X73" s="343">
        <f>X15/AVERAGE('Gas Curve Summary'!$B$25:$B$36)*1000</f>
        <v>12791.251346837431</v>
      </c>
      <c r="Y73" s="343">
        <f>Y15/AVERAGE('Gas Curve Summary'!$B$37:$B$48)*1000</f>
        <v>12017.543545329781</v>
      </c>
      <c r="Z73" s="343">
        <f>Z15/AVERAGE('Gas Curve Summary'!$B$49:$B$60)*1000</f>
        <v>12012.564507663656</v>
      </c>
      <c r="AA73" s="343">
        <f>AA15/AVERAGE('Gas Curve Summary'!$B$61:$B$108)*1000</f>
        <v>11384.983737856357</v>
      </c>
      <c r="AB73" s="343">
        <f>AB15/AVERAGE('Gas Curve Summary'!$B$109:$B$120)*1000</f>
        <v>10801.122774546971</v>
      </c>
      <c r="AC73" s="344">
        <f ca="1">AC15/AVERAGE('Gas Curve Summary'!$B$9:$B$120)*1000</f>
        <v>11717.844367602795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398.29948819547644</v>
      </c>
      <c r="D87" s="341">
        <f t="shared" ca="1" si="40"/>
        <v>255.57145777959522</v>
      </c>
      <c r="E87" s="341">
        <f t="shared" si="40"/>
        <v>133.761369716427</v>
      </c>
      <c r="F87" s="411">
        <f t="shared" ca="1" si="40"/>
        <v>262.54410523049955</v>
      </c>
      <c r="G87" s="341">
        <f t="shared" si="40"/>
        <v>196.97552760167855</v>
      </c>
      <c r="H87" s="341">
        <f t="shared" si="40"/>
        <v>157.13387806410901</v>
      </c>
      <c r="I87" s="341">
        <f t="shared" si="40"/>
        <v>236.81717713924809</v>
      </c>
      <c r="J87" s="341">
        <f t="shared" si="40"/>
        <v>559.39497839208707</v>
      </c>
      <c r="K87" s="341">
        <f t="shared" si="40"/>
        <v>435.72984749455463</v>
      </c>
      <c r="L87" s="341">
        <f t="shared" si="40"/>
        <v>683.0601092896195</v>
      </c>
      <c r="M87" s="341">
        <f t="shared" si="40"/>
        <v>-402.32763377937408</v>
      </c>
      <c r="N87" s="341">
        <f t="shared" si="40"/>
        <v>-384.61538461538476</v>
      </c>
      <c r="O87" s="341">
        <f t="shared" si="40"/>
        <v>-800.74519918293117</v>
      </c>
      <c r="P87" s="341">
        <f t="shared" si="40"/>
        <v>-703.85991779599681</v>
      </c>
      <c r="Q87" s="341">
        <f t="shared" si="40"/>
        <v>-897.63048056986372</v>
      </c>
      <c r="R87" s="341">
        <f t="shared" si="40"/>
        <v>-720.87555928140318</v>
      </c>
      <c r="S87" s="341">
        <f t="shared" si="40"/>
        <v>-399.81242349449531</v>
      </c>
      <c r="T87" s="341">
        <f t="shared" si="40"/>
        <v>-279.80037016044116</v>
      </c>
      <c r="U87" s="341">
        <f t="shared" si="40"/>
        <v>-365.72269246289579</v>
      </c>
      <c r="V87" s="341">
        <f t="shared" si="40"/>
        <v>-553.91420786014896</v>
      </c>
      <c r="W87" s="411">
        <f t="shared" si="40"/>
        <v>-278.10948061558884</v>
      </c>
      <c r="X87" s="341">
        <f t="shared" si="40"/>
        <v>-284.43438074185178</v>
      </c>
      <c r="Y87" s="341">
        <f t="shared" si="40"/>
        <v>-142.08478694857331</v>
      </c>
      <c r="Z87" s="347">
        <f t="shared" si="40"/>
        <v>-169.86247189910864</v>
      </c>
      <c r="AA87" s="347">
        <f t="shared" si="40"/>
        <v>-131.05191465043208</v>
      </c>
      <c r="AB87" s="341">
        <f t="shared" si="40"/>
        <v>-99.475236535885415</v>
      </c>
      <c r="AC87" s="348">
        <f t="shared" ca="1" si="40"/>
        <v>-137.26606651184193</v>
      </c>
    </row>
    <row r="88" spans="1:29" x14ac:dyDescent="0.2">
      <c r="A88" s="305" t="s">
        <v>140</v>
      </c>
      <c r="B88" s="306"/>
      <c r="C88" s="341">
        <f t="shared" ref="C88:AC88" si="41">C68-C108</f>
        <v>185.73551263001445</v>
      </c>
      <c r="D88" s="341">
        <f t="shared" ca="1" si="41"/>
        <v>255.57145777959522</v>
      </c>
      <c r="E88" s="341">
        <f t="shared" si="41"/>
        <v>133.76136971642518</v>
      </c>
      <c r="F88" s="411">
        <f t="shared" ca="1" si="41"/>
        <v>191.68944670867859</v>
      </c>
      <c r="G88" s="341">
        <f t="shared" si="41"/>
        <v>196.97552760167855</v>
      </c>
      <c r="H88" s="341">
        <f t="shared" si="41"/>
        <v>157.13387806410901</v>
      </c>
      <c r="I88" s="341">
        <f t="shared" si="41"/>
        <v>236.81717713924809</v>
      </c>
      <c r="J88" s="341">
        <f t="shared" si="41"/>
        <v>559.39497839208707</v>
      </c>
      <c r="K88" s="341">
        <f t="shared" si="41"/>
        <v>435.72984749455463</v>
      </c>
      <c r="L88" s="341">
        <f t="shared" si="41"/>
        <v>683.06010928961769</v>
      </c>
      <c r="M88" s="341">
        <f t="shared" si="41"/>
        <v>-475.47129272677557</v>
      </c>
      <c r="N88" s="341">
        <f t="shared" si="41"/>
        <v>-441.35212613473777</v>
      </c>
      <c r="O88" s="341">
        <f t="shared" si="41"/>
        <v>-852.51534930790149</v>
      </c>
      <c r="P88" s="341">
        <f t="shared" si="41"/>
        <v>-761.13060564543412</v>
      </c>
      <c r="Q88" s="341">
        <f t="shared" si="41"/>
        <v>-943.90009297036886</v>
      </c>
      <c r="R88" s="341">
        <f t="shared" si="41"/>
        <v>-781.6722931967015</v>
      </c>
      <c r="S88" s="341">
        <f t="shared" si="41"/>
        <v>-228.73098811517411</v>
      </c>
      <c r="T88" s="341">
        <f t="shared" si="41"/>
        <v>-106.36991577264962</v>
      </c>
      <c r="U88" s="341">
        <f t="shared" si="41"/>
        <v>-194.37245257256109</v>
      </c>
      <c r="V88" s="341">
        <f t="shared" si="41"/>
        <v>-385.45059600030982</v>
      </c>
      <c r="W88" s="411">
        <f t="shared" si="41"/>
        <v>-251.32237934173645</v>
      </c>
      <c r="X88" s="341">
        <f t="shared" si="41"/>
        <v>-230.37627774178145</v>
      </c>
      <c r="Y88" s="341">
        <f t="shared" si="41"/>
        <v>-106.37503026089689</v>
      </c>
      <c r="Z88" s="341">
        <f t="shared" si="41"/>
        <v>-129.74320856015038</v>
      </c>
      <c r="AA88" s="341">
        <f t="shared" si="41"/>
        <v>-125.57944456390214</v>
      </c>
      <c r="AB88" s="341">
        <f t="shared" si="41"/>
        <v>-153.78702977699322</v>
      </c>
      <c r="AC88" s="342">
        <f t="shared" ca="1" si="41"/>
        <v>-127.50326108063928</v>
      </c>
    </row>
    <row r="89" spans="1:29" x14ac:dyDescent="0.2">
      <c r="A89" s="305" t="s">
        <v>142</v>
      </c>
      <c r="B89" s="282"/>
      <c r="C89" s="341">
        <f t="shared" ref="C89:AC89" si="42">C69-C109</f>
        <v>-33.845137857024383</v>
      </c>
      <c r="D89" s="341">
        <f t="shared" ca="1" si="42"/>
        <v>108.36229809854922</v>
      </c>
      <c r="E89" s="341">
        <f t="shared" si="42"/>
        <v>200.6420545746405</v>
      </c>
      <c r="F89" s="411">
        <f t="shared" ca="1" si="42"/>
        <v>91.71973827205511</v>
      </c>
      <c r="G89" s="341">
        <f t="shared" si="42"/>
        <v>196.60340758731763</v>
      </c>
      <c r="H89" s="341">
        <f t="shared" si="42"/>
        <v>314.26775612821984</v>
      </c>
      <c r="I89" s="341">
        <f t="shared" si="42"/>
        <v>78.939059046415423</v>
      </c>
      <c r="J89" s="341">
        <f t="shared" si="42"/>
        <v>600.02142933676259</v>
      </c>
      <c r="K89" s="341">
        <f t="shared" si="42"/>
        <v>653.59477124183104</v>
      </c>
      <c r="L89" s="341">
        <f t="shared" si="42"/>
        <v>546.44808743169415</v>
      </c>
      <c r="M89" s="341">
        <f t="shared" si="42"/>
        <v>-612.60627586097144</v>
      </c>
      <c r="N89" s="341">
        <f t="shared" si="42"/>
        <v>-588.86765408504834</v>
      </c>
      <c r="O89" s="341">
        <f t="shared" si="42"/>
        <v>-811.3236347078855</v>
      </c>
      <c r="P89" s="341">
        <f t="shared" si="42"/>
        <v>-799.31106421172626</v>
      </c>
      <c r="Q89" s="341">
        <f t="shared" si="42"/>
        <v>-823.33620520404656</v>
      </c>
      <c r="R89" s="341">
        <f t="shared" si="42"/>
        <v>-693.01263730513529</v>
      </c>
      <c r="S89" s="341">
        <f t="shared" si="42"/>
        <v>-521.32029951162258</v>
      </c>
      <c r="T89" s="341">
        <f t="shared" si="42"/>
        <v>-561.11704089536943</v>
      </c>
      <c r="U89" s="341">
        <f t="shared" si="42"/>
        <v>-740.01569767611181</v>
      </c>
      <c r="V89" s="341">
        <f t="shared" si="42"/>
        <v>-262.82815996338104</v>
      </c>
      <c r="W89" s="411">
        <f t="shared" si="42"/>
        <v>-321.44398391626055</v>
      </c>
      <c r="X89" s="341">
        <f t="shared" si="42"/>
        <v>-130.93952135116888</v>
      </c>
      <c r="Y89" s="341">
        <f t="shared" si="42"/>
        <v>17.556990094341018</v>
      </c>
      <c r="Z89" s="341">
        <f t="shared" si="42"/>
        <v>-48.878298748391899</v>
      </c>
      <c r="AA89" s="341">
        <f t="shared" si="42"/>
        <v>-90.145300023330492</v>
      </c>
      <c r="AB89" s="341">
        <f t="shared" si="42"/>
        <v>-79.692912238941062</v>
      </c>
      <c r="AC89" s="342">
        <f t="shared" ca="1" si="42"/>
        <v>-78.800918567470944</v>
      </c>
    </row>
    <row r="90" spans="1:29" x14ac:dyDescent="0.2">
      <c r="A90" s="305" t="s">
        <v>144</v>
      </c>
      <c r="B90" s="282"/>
      <c r="C90" s="341">
        <f t="shared" ref="C90:AC90" si="43">C70-C110</f>
        <v>-6.7587089318139988</v>
      </c>
      <c r="D90" s="341">
        <f t="shared" ca="1" si="43"/>
        <v>-47.638525969654438</v>
      </c>
      <c r="E90" s="341">
        <f t="shared" si="43"/>
        <v>0</v>
      </c>
      <c r="F90" s="411">
        <f t="shared" ca="1" si="43"/>
        <v>-18.132411633823722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-870.40954147402954</v>
      </c>
      <c r="N90" s="341">
        <f t="shared" si="43"/>
        <v>-828.35642618251404</v>
      </c>
      <c r="O90" s="341">
        <f t="shared" si="43"/>
        <v>-915.43388711649277</v>
      </c>
      <c r="P90" s="341">
        <f t="shared" si="43"/>
        <v>-863.83287506235865</v>
      </c>
      <c r="Q90" s="341">
        <f t="shared" si="43"/>
        <v>-967.03489917062689</v>
      </c>
      <c r="R90" s="341">
        <f t="shared" si="43"/>
        <v>-699.16244002594067</v>
      </c>
      <c r="S90" s="341">
        <f t="shared" si="43"/>
        <v>-583.85360254777333</v>
      </c>
      <c r="T90" s="341">
        <f t="shared" si="43"/>
        <v>-613.95868544407676</v>
      </c>
      <c r="U90" s="341">
        <f t="shared" si="43"/>
        <v>-560.76732642764</v>
      </c>
      <c r="V90" s="341">
        <f t="shared" si="43"/>
        <v>-576.83479577160142</v>
      </c>
      <c r="W90" s="411">
        <f t="shared" si="43"/>
        <v>-504.42602618815363</v>
      </c>
      <c r="X90" s="341">
        <f t="shared" si="43"/>
        <v>-344.1835138653496</v>
      </c>
      <c r="Y90" s="341">
        <f t="shared" si="43"/>
        <v>-208.42736699478155</v>
      </c>
      <c r="Z90" s="341">
        <f t="shared" si="43"/>
        <v>-193.55265330390648</v>
      </c>
      <c r="AA90" s="341">
        <f t="shared" si="43"/>
        <v>-220.51810356462011</v>
      </c>
      <c r="AB90" s="341">
        <f t="shared" si="43"/>
        <v>-202.19622963473012</v>
      </c>
      <c r="AC90" s="342">
        <f t="shared" ca="1" si="43"/>
        <v>-233.57013584785636</v>
      </c>
    </row>
    <row r="91" spans="1:29" x14ac:dyDescent="0.2">
      <c r="A91" s="305" t="s">
        <v>143</v>
      </c>
      <c r="B91" s="306"/>
      <c r="C91" s="341">
        <f t="shared" ref="C91:AC91" si="44">C71-C111</f>
        <v>-134.96780584447697</v>
      </c>
      <c r="D91" s="341">
        <f t="shared" ca="1" si="44"/>
        <v>52.341034553262034</v>
      </c>
      <c r="E91" s="341">
        <f t="shared" si="44"/>
        <v>93.632958801497807</v>
      </c>
      <c r="F91" s="411">
        <f t="shared" ca="1" si="44"/>
        <v>3.6687291700945934</v>
      </c>
      <c r="G91" s="341">
        <f t="shared" si="44"/>
        <v>157.50599807846993</v>
      </c>
      <c r="H91" s="341">
        <f t="shared" si="44"/>
        <v>157.13387806410901</v>
      </c>
      <c r="I91" s="341">
        <f t="shared" si="44"/>
        <v>157.87811809283266</v>
      </c>
      <c r="J91" s="341">
        <f t="shared" si="44"/>
        <v>108.93246187363911</v>
      </c>
      <c r="K91" s="341">
        <f t="shared" si="44"/>
        <v>217.86492374727823</v>
      </c>
      <c r="L91" s="341">
        <f t="shared" si="44"/>
        <v>0</v>
      </c>
      <c r="M91" s="341">
        <f t="shared" si="44"/>
        <v>-965.49629810564511</v>
      </c>
      <c r="N91" s="341">
        <f t="shared" si="44"/>
        <v>-885.09316770186524</v>
      </c>
      <c r="O91" s="341">
        <f t="shared" si="44"/>
        <v>-938.78708743784591</v>
      </c>
      <c r="P91" s="341">
        <f t="shared" si="44"/>
        <v>-878.15054702471753</v>
      </c>
      <c r="Q91" s="341">
        <f t="shared" si="44"/>
        <v>-999.42362785097794</v>
      </c>
      <c r="R91" s="341">
        <f t="shared" si="44"/>
        <v>-790.35754089888542</v>
      </c>
      <c r="S91" s="341">
        <f t="shared" si="44"/>
        <v>-613.17780126236721</v>
      </c>
      <c r="T91" s="341">
        <f t="shared" si="44"/>
        <v>-643.59807025861664</v>
      </c>
      <c r="U91" s="341">
        <f t="shared" si="44"/>
        <v>-592.35985186018479</v>
      </c>
      <c r="V91" s="341">
        <f t="shared" si="44"/>
        <v>-603.57548166829838</v>
      </c>
      <c r="W91" s="411">
        <f t="shared" si="44"/>
        <v>-489.64324798498819</v>
      </c>
      <c r="X91" s="341">
        <f t="shared" si="44"/>
        <v>-482.59547245313479</v>
      </c>
      <c r="Y91" s="341">
        <f t="shared" si="44"/>
        <v>-323.26863447275173</v>
      </c>
      <c r="Z91" s="341">
        <f t="shared" si="44"/>
        <v>-327.82030826095615</v>
      </c>
      <c r="AA91" s="341">
        <f t="shared" si="44"/>
        <v>-272.56020921946947</v>
      </c>
      <c r="AB91" s="341">
        <f t="shared" si="44"/>
        <v>-226.33189588259302</v>
      </c>
      <c r="AC91" s="342">
        <f t="shared" ca="1" si="44"/>
        <v>-292.45701863713111</v>
      </c>
    </row>
    <row r="92" spans="1:29" x14ac:dyDescent="0.2">
      <c r="A92" s="305" t="s">
        <v>141</v>
      </c>
      <c r="B92" s="282"/>
      <c r="C92" s="341">
        <f t="shared" ref="C92:AC92" si="45">C72-C112</f>
        <v>84.612844642561868</v>
      </c>
      <c r="D92" s="341">
        <f t="shared" ca="1" si="45"/>
        <v>51.114291555918498</v>
      </c>
      <c r="E92" s="341">
        <f t="shared" si="45"/>
        <v>93.632958801499626</v>
      </c>
      <c r="F92" s="411">
        <f t="shared" ca="1" si="45"/>
        <v>76.453364999991209</v>
      </c>
      <c r="G92" s="341">
        <f t="shared" si="45"/>
        <v>157.50599807847357</v>
      </c>
      <c r="H92" s="341">
        <f t="shared" si="45"/>
        <v>157.13387806411083</v>
      </c>
      <c r="I92" s="341">
        <f t="shared" si="45"/>
        <v>157.87811809283448</v>
      </c>
      <c r="J92" s="341">
        <f t="shared" si="45"/>
        <v>108.93246187363729</v>
      </c>
      <c r="K92" s="341">
        <f t="shared" si="45"/>
        <v>217.86492374727641</v>
      </c>
      <c r="L92" s="341">
        <f t="shared" si="45"/>
        <v>0</v>
      </c>
      <c r="M92" s="341">
        <f t="shared" si="45"/>
        <v>-1024.0112252635645</v>
      </c>
      <c r="N92" s="341">
        <f t="shared" si="45"/>
        <v>-975.87195413282461</v>
      </c>
      <c r="O92" s="341">
        <f t="shared" si="45"/>
        <v>-1030.2503983050956</v>
      </c>
      <c r="P92" s="341">
        <f t="shared" si="45"/>
        <v>-959.28402147808811</v>
      </c>
      <c r="Q92" s="341">
        <f t="shared" si="45"/>
        <v>-1101.2167751320994</v>
      </c>
      <c r="R92" s="341">
        <f t="shared" si="45"/>
        <v>-846.81165096309451</v>
      </c>
      <c r="S92" s="341">
        <f t="shared" si="45"/>
        <v>-537.20110432595538</v>
      </c>
      <c r="T92" s="341">
        <f t="shared" si="45"/>
        <v>-609.72448761342639</v>
      </c>
      <c r="U92" s="341">
        <f t="shared" si="45"/>
        <v>-463.24500944526881</v>
      </c>
      <c r="V92" s="341">
        <f t="shared" si="45"/>
        <v>-538.63381591917823</v>
      </c>
      <c r="W92" s="411">
        <f t="shared" si="45"/>
        <v>-486.70564333010407</v>
      </c>
      <c r="X92" s="341">
        <f t="shared" si="45"/>
        <v>-450.99045385754471</v>
      </c>
      <c r="Y92" s="341">
        <f t="shared" si="45"/>
        <v>-299.33485252047831</v>
      </c>
      <c r="Z92" s="341">
        <f t="shared" si="45"/>
        <v>-304.76601930199104</v>
      </c>
      <c r="AA92" s="341">
        <f t="shared" si="45"/>
        <v>-253.21384475753075</v>
      </c>
      <c r="AB92" s="341">
        <f t="shared" si="45"/>
        <v>-209.76425654939521</v>
      </c>
      <c r="AC92" s="342">
        <f t="shared" ca="1" si="45"/>
        <v>-272.18324468452738</v>
      </c>
    </row>
    <row r="93" spans="1:29" ht="13.65" customHeight="1" thickBot="1" x14ac:dyDescent="0.25">
      <c r="A93" s="310" t="s">
        <v>145</v>
      </c>
      <c r="B93" s="311"/>
      <c r="C93" s="343">
        <f t="shared" ref="C93:AC93" si="46">C73-C113</f>
        <v>84.612844642562777</v>
      </c>
      <c r="D93" s="343">
        <f t="shared" ca="1" si="46"/>
        <v>51.114291555919408</v>
      </c>
      <c r="E93" s="343">
        <f t="shared" si="46"/>
        <v>93.632958801497807</v>
      </c>
      <c r="F93" s="412">
        <f t="shared" ca="1" si="46"/>
        <v>76.453364999993937</v>
      </c>
      <c r="G93" s="343">
        <f t="shared" si="46"/>
        <v>157.50599807847175</v>
      </c>
      <c r="H93" s="343">
        <f t="shared" si="46"/>
        <v>157.13387806411083</v>
      </c>
      <c r="I93" s="343">
        <f t="shared" si="46"/>
        <v>157.87811809283266</v>
      </c>
      <c r="J93" s="343">
        <f t="shared" si="46"/>
        <v>108.93246187363911</v>
      </c>
      <c r="K93" s="343">
        <f t="shared" si="46"/>
        <v>217.86492374727641</v>
      </c>
      <c r="L93" s="343">
        <f t="shared" si="46"/>
        <v>0</v>
      </c>
      <c r="M93" s="343">
        <f t="shared" si="46"/>
        <v>-1111.7836160004426</v>
      </c>
      <c r="N93" s="343">
        <f t="shared" si="46"/>
        <v>-1089.3454371715234</v>
      </c>
      <c r="O93" s="343">
        <f t="shared" si="46"/>
        <v>-1189.6054255971248</v>
      </c>
      <c r="P93" s="343">
        <f t="shared" si="46"/>
        <v>-1092.9156264601115</v>
      </c>
      <c r="Q93" s="343">
        <f t="shared" si="46"/>
        <v>-1286.2952247341345</v>
      </c>
      <c r="R93" s="343">
        <f t="shared" si="46"/>
        <v>-968.40511879369296</v>
      </c>
      <c r="S93" s="343">
        <f t="shared" si="46"/>
        <v>-572.03286686627871</v>
      </c>
      <c r="T93" s="343">
        <f t="shared" si="46"/>
        <v>-652.06646591991557</v>
      </c>
      <c r="U93" s="343">
        <f t="shared" si="46"/>
        <v>-494.83753487781178</v>
      </c>
      <c r="V93" s="343">
        <f t="shared" si="46"/>
        <v>-569.19459980111787</v>
      </c>
      <c r="W93" s="412">
        <f t="shared" si="46"/>
        <v>-537.7106328019745</v>
      </c>
      <c r="X93" s="343">
        <f t="shared" si="46"/>
        <v>-488.83017445507357</v>
      </c>
      <c r="Y93" s="343">
        <f t="shared" si="46"/>
        <v>-323.68389417438084</v>
      </c>
      <c r="Z93" s="343">
        <f t="shared" si="46"/>
        <v>-329.81094524109903</v>
      </c>
      <c r="AA93" s="343">
        <f t="shared" si="46"/>
        <v>-272.83991732173308</v>
      </c>
      <c r="AB93" s="343">
        <f t="shared" si="46"/>
        <v>-224.90189453862877</v>
      </c>
      <c r="AC93" s="344">
        <f t="shared" ca="1" si="46"/>
        <v>-294.35472294852661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65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65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0.8" thickBot="1" x14ac:dyDescent="0.25">
      <c r="A106" s="349">
        <f>A46</f>
        <v>37182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4829.1233283803858</v>
      </c>
      <c r="D107" s="341">
        <v>5622.572071151094</v>
      </c>
      <c r="E107" s="341">
        <v>9697.6993044408773</v>
      </c>
      <c r="F107" s="341">
        <v>6716.4649013241187</v>
      </c>
      <c r="G107" s="347">
        <v>11063.95909498031</v>
      </c>
      <c r="H107" s="347">
        <v>11392.206159648022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10659.69428801287</v>
      </c>
      <c r="N107" s="347">
        <v>10000</v>
      </c>
      <c r="O107" s="347">
        <v>14947.612049061325</v>
      </c>
      <c r="P107" s="347">
        <v>13712.374581939799</v>
      </c>
      <c r="Q107" s="347">
        <v>16182.849516182849</v>
      </c>
      <c r="R107" s="347">
        <v>13996.627318718382</v>
      </c>
      <c r="S107" s="347">
        <v>12060.356882803897</v>
      </c>
      <c r="T107" s="347">
        <v>12486.992715920916</v>
      </c>
      <c r="U107" s="347">
        <v>11480.4660726525</v>
      </c>
      <c r="V107" s="347">
        <v>12213.611859838276</v>
      </c>
      <c r="W107" s="347">
        <v>12558.834949409411</v>
      </c>
      <c r="X107" s="347">
        <v>11653.540483479834</v>
      </c>
      <c r="Y107" s="347">
        <v>11094.069208888533</v>
      </c>
      <c r="Z107" s="347">
        <v>10911.440175492889</v>
      </c>
      <c r="AA107" s="347">
        <v>10475.19115524353</v>
      </c>
      <c r="AB107" s="347">
        <v>10080.34365941662</v>
      </c>
      <c r="AC107" s="348">
        <v>10662.556010892535</v>
      </c>
    </row>
    <row r="108" spans="1:29" x14ac:dyDescent="0.2">
      <c r="A108" s="305" t="s">
        <v>140</v>
      </c>
      <c r="B108" s="306"/>
      <c r="C108" s="341">
        <v>5200.5943536404156</v>
      </c>
      <c r="D108" s="341">
        <v>5775.9149458188513</v>
      </c>
      <c r="E108" s="341">
        <v>9764.5799892990908</v>
      </c>
      <c r="F108" s="411">
        <v>6913.6964295861189</v>
      </c>
      <c r="G108" s="341">
        <v>11048.171283171027</v>
      </c>
      <c r="H108" s="341">
        <v>11392.206159648022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11665.325824617859</v>
      </c>
      <c r="N108" s="341">
        <v>10892.857142857145</v>
      </c>
      <c r="O108" s="341">
        <v>15866.368040281082</v>
      </c>
      <c r="P108" s="341">
        <v>14715.71906354515</v>
      </c>
      <c r="Q108" s="341">
        <v>17017.017017017013</v>
      </c>
      <c r="R108" s="341">
        <v>15177.065767284992</v>
      </c>
      <c r="S108" s="341">
        <v>11889.275447424576</v>
      </c>
      <c r="T108" s="341">
        <v>12313.562261533125</v>
      </c>
      <c r="U108" s="341">
        <v>11309.115832762165</v>
      </c>
      <c r="V108" s="341">
        <v>12045.148247978437</v>
      </c>
      <c r="W108" s="341">
        <v>12988.929629974509</v>
      </c>
      <c r="X108" s="341">
        <v>12164.542720235238</v>
      </c>
      <c r="Y108" s="341">
        <v>11543.723394924475</v>
      </c>
      <c r="Z108" s="341">
        <v>11420.216189273791</v>
      </c>
      <c r="AA108" s="341">
        <v>11161.272653101349</v>
      </c>
      <c r="AB108" s="341">
        <v>10985.091115480509</v>
      </c>
      <c r="AC108" s="342">
        <v>11281.875013123481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5970.1492537313425</v>
      </c>
      <c r="E109" s="341">
        <v>9630.8186195826638</v>
      </c>
      <c r="F109" s="411">
        <v>6964.8099944231435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12268.704746580852</v>
      </c>
      <c r="N109" s="341">
        <v>13214.285714285716</v>
      </c>
      <c r="O109" s="341">
        <v>16534.483201149866</v>
      </c>
      <c r="P109" s="341">
        <v>15384.615384615383</v>
      </c>
      <c r="Q109" s="341">
        <v>17684.351017684348</v>
      </c>
      <c r="R109" s="341">
        <v>15008.431703204047</v>
      </c>
      <c r="S109" s="341">
        <v>12858.916117581408</v>
      </c>
      <c r="T109" s="341">
        <v>13180.714533472077</v>
      </c>
      <c r="U109" s="341">
        <v>12508.567511994515</v>
      </c>
      <c r="V109" s="341">
        <v>12887.466307277629</v>
      </c>
      <c r="W109" s="341">
        <v>13699.429175809986</v>
      </c>
      <c r="X109" s="341">
        <v>12917.299816367906</v>
      </c>
      <c r="Y109" s="341">
        <v>12199.819202326296</v>
      </c>
      <c r="Z109" s="341">
        <v>12103.345812462516</v>
      </c>
      <c r="AA109" s="341">
        <v>11552.506803830702</v>
      </c>
      <c r="AB109" s="341">
        <v>11015.933806985186</v>
      </c>
      <c r="AC109" s="342">
        <v>11744.002887487623</v>
      </c>
    </row>
    <row r="110" spans="1:29" x14ac:dyDescent="0.2">
      <c r="A110" s="305" t="s">
        <v>144</v>
      </c>
      <c r="B110" s="282"/>
      <c r="C110" s="341">
        <v>5014.8588410104012</v>
      </c>
      <c r="D110" s="341">
        <v>4812.5127130577412</v>
      </c>
      <c r="E110" s="341">
        <v>8694.4890315676821</v>
      </c>
      <c r="F110" s="411">
        <v>6173.9535285452757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11967.015285599357</v>
      </c>
      <c r="N110" s="341">
        <v>13035.714285714286</v>
      </c>
      <c r="O110" s="341">
        <v>16283.940015824071</v>
      </c>
      <c r="P110" s="341">
        <v>15133.779264214045</v>
      </c>
      <c r="Q110" s="341">
        <v>17434.100767434098</v>
      </c>
      <c r="R110" s="341">
        <v>13575.042158516022</v>
      </c>
      <c r="S110" s="341">
        <v>12486.192556915483</v>
      </c>
      <c r="T110" s="341">
        <v>12573.707943114812</v>
      </c>
      <c r="U110" s="341">
        <v>12165.867032213844</v>
      </c>
      <c r="V110" s="341">
        <v>12719.00269541779</v>
      </c>
      <c r="W110" s="341">
        <v>13174.109284106704</v>
      </c>
      <c r="X110" s="341">
        <v>9247.0486632510183</v>
      </c>
      <c r="Y110" s="341">
        <v>7828.1103249940616</v>
      </c>
      <c r="Z110" s="341">
        <v>7122.4150538282265</v>
      </c>
      <c r="AA110" s="341">
        <v>9251.0774726968957</v>
      </c>
      <c r="AB110" s="341">
        <v>9702.1453692254672</v>
      </c>
      <c r="AC110" s="342">
        <v>9154.140731742611</v>
      </c>
    </row>
    <row r="111" spans="1:29" x14ac:dyDescent="0.2">
      <c r="A111" s="305" t="s">
        <v>143</v>
      </c>
      <c r="B111" s="306"/>
      <c r="C111" s="341">
        <v>5479.1976225854387</v>
      </c>
      <c r="D111" s="341">
        <v>5847.4749539971381</v>
      </c>
      <c r="E111" s="341">
        <v>9028.8924558587496</v>
      </c>
      <c r="F111" s="411">
        <v>6785.1883441471082</v>
      </c>
      <c r="G111" s="341">
        <v>10749.505278844908</v>
      </c>
      <c r="H111" s="341">
        <v>10842.237586423635</v>
      </c>
      <c r="I111" s="341">
        <v>10656.772971266182</v>
      </c>
      <c r="J111" s="341">
        <v>15796.09986070931</v>
      </c>
      <c r="K111" s="341">
        <v>14379.084967320261</v>
      </c>
      <c r="L111" s="341">
        <v>17213.114754098358</v>
      </c>
      <c r="M111" s="341">
        <v>13274.336283185839</v>
      </c>
      <c r="N111" s="341">
        <v>13928.571428571429</v>
      </c>
      <c r="O111" s="341">
        <v>16701.316701316697</v>
      </c>
      <c r="P111" s="341">
        <v>15384.615384615383</v>
      </c>
      <c r="Q111" s="341">
        <v>18018.018018018014</v>
      </c>
      <c r="R111" s="341">
        <v>15345.699831365935</v>
      </c>
      <c r="S111" s="341">
        <v>13113.535954058163</v>
      </c>
      <c r="T111" s="341">
        <v>13180.714533472077</v>
      </c>
      <c r="U111" s="341">
        <v>12851.267991775188</v>
      </c>
      <c r="V111" s="341">
        <v>13308.625336927224</v>
      </c>
      <c r="W111" s="341">
        <v>13900.069749831775</v>
      </c>
      <c r="X111" s="341">
        <v>12965.71055458684</v>
      </c>
      <c r="Y111" s="341">
        <v>12141.316045729518</v>
      </c>
      <c r="Z111" s="341">
        <v>12063.240976822781</v>
      </c>
      <c r="AA111" s="341">
        <v>11434.324759304311</v>
      </c>
      <c r="AB111" s="341">
        <v>10860.266581193117</v>
      </c>
      <c r="AC111" s="342">
        <v>11682.494326479866</v>
      </c>
    </row>
    <row r="112" spans="1:29" x14ac:dyDescent="0.2">
      <c r="A112" s="305" t="s">
        <v>141</v>
      </c>
      <c r="B112" s="282"/>
      <c r="C112" s="341">
        <v>5061.2927191679046</v>
      </c>
      <c r="D112" s="341">
        <v>5622.572071151094</v>
      </c>
      <c r="E112" s="341">
        <v>8493.8469769930434</v>
      </c>
      <c r="F112" s="411">
        <v>6392.5705891040152</v>
      </c>
      <c r="G112" s="341">
        <v>10080.197817014992</v>
      </c>
      <c r="H112" s="341">
        <v>10135.135135135135</v>
      </c>
      <c r="I112" s="341">
        <v>10025.260498894851</v>
      </c>
      <c r="J112" s="341">
        <v>15278.224222293655</v>
      </c>
      <c r="K112" s="341">
        <v>13616.557734204793</v>
      </c>
      <c r="L112" s="341">
        <v>16939.890710382515</v>
      </c>
      <c r="M112" s="341">
        <v>14078.841512469831</v>
      </c>
      <c r="N112" s="341">
        <v>15357.142857142857</v>
      </c>
      <c r="O112" s="341">
        <v>18329.603293371409</v>
      </c>
      <c r="P112" s="341">
        <v>16806.020066889629</v>
      </c>
      <c r="Q112" s="341">
        <v>19853.186519853185</v>
      </c>
      <c r="R112" s="341">
        <v>16441.821247892076</v>
      </c>
      <c r="S112" s="341">
        <v>12062.281301490895</v>
      </c>
      <c r="T112" s="341">
        <v>12486.992715920916</v>
      </c>
      <c r="U112" s="341">
        <v>11823.166552433173</v>
      </c>
      <c r="V112" s="341">
        <v>11876.684636118598</v>
      </c>
      <c r="W112" s="341">
        <v>13999.862960028253</v>
      </c>
      <c r="X112" s="341">
        <v>12263.456018694909</v>
      </c>
      <c r="Y112" s="341">
        <v>11426.72668500679</v>
      </c>
      <c r="Z112" s="341">
        <v>11420.763919888919</v>
      </c>
      <c r="AA112" s="341">
        <v>10834.479381663776</v>
      </c>
      <c r="AB112" s="341">
        <v>10299.663131169806</v>
      </c>
      <c r="AC112" s="342">
        <v>11133.977122562159</v>
      </c>
    </row>
    <row r="113" spans="1:29" ht="10.8" thickBot="1" x14ac:dyDescent="0.25">
      <c r="A113" s="305" t="s">
        <v>145</v>
      </c>
      <c r="C113" s="343">
        <v>5247.0282317979199</v>
      </c>
      <c r="D113" s="343">
        <v>5827.0292373747698</v>
      </c>
      <c r="E113" s="343">
        <v>9028.8924558587496</v>
      </c>
      <c r="F113" s="412">
        <v>6700.9833083438134</v>
      </c>
      <c r="G113" s="341">
        <v>10513.246281727199</v>
      </c>
      <c r="H113" s="341">
        <v>10606.536769327467</v>
      </c>
      <c r="I113" s="341">
        <v>10419.955794126932</v>
      </c>
      <c r="J113" s="341">
        <v>16097.003464409441</v>
      </c>
      <c r="K113" s="341">
        <v>14161.220043572985</v>
      </c>
      <c r="L113" s="341">
        <v>18032.7868852459</v>
      </c>
      <c r="M113" s="341">
        <v>15285.599356395816</v>
      </c>
      <c r="N113" s="341">
        <v>17142.857142857141</v>
      </c>
      <c r="O113" s="341">
        <v>21168.506856912652</v>
      </c>
      <c r="P113" s="341">
        <v>19147.157190635451</v>
      </c>
      <c r="Q113" s="341">
        <v>23189.856523189854</v>
      </c>
      <c r="R113" s="341">
        <v>18802.698145025297</v>
      </c>
      <c r="S113" s="341">
        <v>12804.417194470778</v>
      </c>
      <c r="T113" s="341">
        <v>13354.144987859869</v>
      </c>
      <c r="U113" s="341">
        <v>12508.567511994515</v>
      </c>
      <c r="V113" s="341">
        <v>12550.539083557953</v>
      </c>
      <c r="W113" s="341">
        <v>15331.96176233404</v>
      </c>
      <c r="X113" s="341">
        <v>13280.081521292504</v>
      </c>
      <c r="Y113" s="341">
        <v>12341.227439504162</v>
      </c>
      <c r="Z113" s="341">
        <v>12342.375452904755</v>
      </c>
      <c r="AA113" s="341">
        <v>11657.82365517809</v>
      </c>
      <c r="AB113" s="341">
        <v>11026.0246690856</v>
      </c>
      <c r="AC113" s="342">
        <v>12012.199090551321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50" customWidth="1"/>
    <col min="29" max="29" width="15" style="152" bestFit="1" customWidth="1"/>
    <col min="30" max="30" width="9.875" style="282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37183</v>
      </c>
      <c r="B2" s="280"/>
    </row>
    <row r="3" spans="1:140" ht="10.5" hidden="1" customHeight="1" x14ac:dyDescent="0.2">
      <c r="A3" s="283"/>
      <c r="B3" s="280"/>
      <c r="C3" s="152">
        <v>96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112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7">
        <f>+'Power Price'!A6</f>
        <v>37183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5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65" customHeight="1" x14ac:dyDescent="0.2">
      <c r="A9" s="300" t="s">
        <v>139</v>
      </c>
      <c r="B9" s="315" t="s">
        <v>54</v>
      </c>
      <c r="C9" s="356">
        <f ca="1">(0.833333333333333*'Off Peak Detail'!D9)+(0.166666666666667*'Off Peak Detail'!D47)</f>
        <v>24.162500000000001</v>
      </c>
      <c r="D9" s="356">
        <f ca="1">(0.789473684210526*'Off Peak Detail'!E9)+(0.210526315789474*'Off Peak Detail'!E47)</f>
        <v>24.33031578947368</v>
      </c>
      <c r="E9" s="356">
        <f>(0.75609756097561*'Off Peak Detail'!F9)+(0.24390243902439*'Off Peak Detail'!F47)</f>
        <v>29.069902439024389</v>
      </c>
      <c r="F9" s="301">
        <f t="shared" ref="F9:F15" ca="1" si="6">(C9*C$5+D9*D$5+E9*E$5)/(SUM(C$5:E$5))</f>
        <v>26.486797754108409</v>
      </c>
      <c r="G9" s="195">
        <f t="shared" ref="G9:G15" si="7">AVERAGE(H9:I9)</f>
        <v>26.62961111111111</v>
      </c>
      <c r="H9" s="195">
        <f t="shared" si="0"/>
        <v>27.759333333333334</v>
      </c>
      <c r="I9" s="195">
        <f t="shared" si="0"/>
        <v>25.49988888888889</v>
      </c>
      <c r="J9" s="195">
        <f t="shared" ref="J9:J15" si="8">AVERAGE(K9:L9)</f>
        <v>20.500257381258024</v>
      </c>
      <c r="K9" s="195">
        <f t="shared" si="1"/>
        <v>22.000146341463413</v>
      </c>
      <c r="L9" s="195">
        <f t="shared" si="1"/>
        <v>19.000368421052634</v>
      </c>
      <c r="M9" s="195">
        <f t="shared" si="1"/>
        <v>19.967641025641029</v>
      </c>
      <c r="N9" s="195">
        <f t="shared" si="1"/>
        <v>21.000500000000002</v>
      </c>
      <c r="O9" s="195">
        <f t="shared" ref="O9:O15" si="9">AVERAGE(P9:Q9)</f>
        <v>31.713038461538467</v>
      </c>
      <c r="P9" s="191">
        <f t="shared" si="2"/>
        <v>29.426153846153852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26.669800324764381</v>
      </c>
      <c r="T9" s="195">
        <f t="shared" si="3"/>
        <v>26.999641025641029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25.680415517211046</v>
      </c>
      <c r="X9" s="195">
        <f>SUM(AS28:BD28)/SUM($AS$5:$BD$5)</f>
        <v>26.881562322466291</v>
      </c>
      <c r="Y9" s="195">
        <f>SUM(BE28:BR28)/SUM($BE$5:$BR$5)</f>
        <v>27.114994041230268</v>
      </c>
      <c r="Z9" s="195">
        <f>SUM(BQ28:CB28)/SUM($BQ$5:$CB$5)</f>
        <v>27.285788455294092</v>
      </c>
      <c r="AA9" s="195">
        <f t="shared" ref="AA9:AA15" si="11">SUM(CC28:DX28)/SUM($CC$5:$DX$5)</f>
        <v>27.939524794791591</v>
      </c>
      <c r="AB9" s="191">
        <f t="shared" ref="AB9:AB15" si="12">SUM(DY28:EJ28)/SUM($DY$5:$EJ$5)</f>
        <v>28.538721019032689</v>
      </c>
      <c r="AC9" s="357">
        <f t="shared" ref="AC9:AC15" ca="1" si="13">(C9*C$5+D9*D$5+E9*E$5+SUM(AG28:EJ28))/(SUM(C$5:E$5)+SUM($AG$5:$EJ$5))</f>
        <v>27.431011809432277</v>
      </c>
      <c r="AD9" s="303"/>
      <c r="AE9" s="304"/>
      <c r="AG9" s="358">
        <f>(0.794871794871795*'Off Peak Detail'!AB9)+(0.205128205128205*'Off Peak Detail'!AB47)</f>
        <v>27.759333333333334</v>
      </c>
      <c r="AH9" s="358">
        <f>(0.777777777777778*'Off Peak Detail'!AC9)+(0.222222222222222*'Off Peak Detail'!AC47)</f>
        <v>25.49988888888889</v>
      </c>
      <c r="AI9" s="358">
        <f>(0.75609756097561*'Off Peak Detail'!AD9)+(0.24390243902439*'Off Peak Detail'!AD47)</f>
        <v>22.000146341463413</v>
      </c>
      <c r="AJ9" s="358">
        <f>(0.789473684210526*'Off Peak Detail'!AE9)+(0.210526315789474*'Off Peak Detail'!AE47)</f>
        <v>19.000368421052634</v>
      </c>
      <c r="AK9" s="358">
        <f>(0.794871794871795*'Off Peak Detail'!AF9)+(0.205128205128205*'Off Peak Detail'!AF47)</f>
        <v>19.967641025641029</v>
      </c>
      <c r="AL9" s="358">
        <f>(0.75*'Off Peak Detail'!AG9)+(0.25*'Off Peak Detail'!AG47)</f>
        <v>21.000500000000002</v>
      </c>
      <c r="AM9" s="358">
        <f>(0.794871794871795*'Off Peak Detail'!AH9)+(0.205128205128205*'Off Peak Detail'!AH47)</f>
        <v>29.426153846153852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26.999641025641029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28.929128205128208</v>
      </c>
      <c r="AT9" s="358">
        <f>(0.777777777777778*'Off Peak Detail'!AO9)+(0.222222222222222*'Off Peak Detail'!AO47)</f>
        <v>28.000333333333334</v>
      </c>
      <c r="AU9" s="358">
        <f>(0.75609756097561*'Off Peak Detail'!AP9)+(0.24390243902439*'Off Peak Detail'!AP47)</f>
        <v>25.249707317073174</v>
      </c>
      <c r="AV9" s="358">
        <f>(0.789473684210526*'Off Peak Detail'!AQ9)+(0.210526315789474*'Off Peak Detail'!AQ47)</f>
        <v>22.000263157894736</v>
      </c>
      <c r="AW9" s="358">
        <f>(0.794871794871795*'Off Peak Detail'!AR9)+(0.205128205128205*'Off Peak Detail'!AR47)</f>
        <v>13.641076923076923</v>
      </c>
      <c r="AX9" s="358">
        <f>(0.75*'Off Peak Detail'!AS9)+(0.25*'Off Peak Detail'!AS47)</f>
        <v>15.999750000000001</v>
      </c>
      <c r="AY9" s="358">
        <f>(0.794871794871795*'Off Peak Detail'!AT9)+(0.205128205128205*'Off Peak Detail'!AT47)</f>
        <v>35.493846153846157</v>
      </c>
      <c r="AZ9" s="358">
        <f>(0.75609756097561*'Off Peak Detail'!AU9)+(0.24390243902439*'Off Peak Detail'!AU47)</f>
        <v>38.500048780487802</v>
      </c>
      <c r="BA9" s="358">
        <f>(0.789473684210526*'Off Peak Detail'!AV9)+(0.210526315789474*'Off Peak Detail'!AV47)</f>
        <v>32.404842105263157</v>
      </c>
      <c r="BB9" s="358">
        <f>(0.794871794871795*'Off Peak Detail'!AW9)+(0.205128205128205*'Off Peak Detail'!AW47)</f>
        <v>27.500102564102566</v>
      </c>
      <c r="BC9" s="358">
        <f>(0.75*'Off Peak Detail'!AX9)+(0.25*'Off Peak Detail'!AX47)</f>
        <v>24.918750000000003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28.36648717948718</v>
      </c>
      <c r="BF9" s="358">
        <f>(0.743589743589744*'Off Peak Detail'!BA9)+(0.256410256410256*'Off Peak Detail'!BA47)</f>
        <v>27.690333333333328</v>
      </c>
      <c r="BG9" s="358">
        <f>(0.794871794871795*'Off Peak Detail'!BB9)+(0.205128205128205*'Off Peak Detail'!BB47)</f>
        <v>25.47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16.011463414634143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33.948948717948724</v>
      </c>
      <c r="BL9" s="358">
        <f>(0.75609756097561*'Off Peak Detail'!BG9)+(0.24390243902439*'Off Peak Detail'!BG47)</f>
        <v>36.499829268292686</v>
      </c>
      <c r="BM9" s="358">
        <f>(0.789473684210526*'Off Peak Detail'!BH9)+(0.210526315789474*'Off Peak Detail'!BH47)</f>
        <v>31.48026315789474</v>
      </c>
      <c r="BN9" s="358">
        <f>(0.75609756097561*'Off Peak Detail'!BI9)+(0.24390243902439*'Off Peak Detail'!BI47)</f>
        <v>27.520292682926829</v>
      </c>
      <c r="BO9" s="358">
        <f>(0.789473684210526*'Off Peak Detail'!BJ9)+(0.210526315789474*'Off Peak Detail'!BJ47)</f>
        <v>25.396578947368422</v>
      </c>
      <c r="BP9" s="358">
        <f>(0.794871794871795*'Off Peak Detail'!BK9)+(0.205128205128205*'Off Peak Detail'!BK47)</f>
        <v>29.695076923076925</v>
      </c>
      <c r="BQ9" s="358">
        <f>(0.75609756097561*'Off Peak Detail'!BL9)+(0.24390243902439*'Off Peak Detail'!BL47)</f>
        <v>28.606804878048777</v>
      </c>
      <c r="BR9" s="358">
        <f>(0.777777777777778*'Off Peak Detail'!BM9)+(0.222222222222222*'Off Peak Detail'!BM47)</f>
        <v>27.979555555555557</v>
      </c>
      <c r="BS9" s="358">
        <f>(0.794871794871795*'Off Peak Detail'!BN9)+(0.205128205128205*'Off Peak Detail'!BN47)</f>
        <v>25.950307692307696</v>
      </c>
      <c r="BT9" s="358">
        <f>(0.789473684210526*'Off Peak Detail'!BO9)+(0.210526315789474*'Off Peak Detail'!BO47)</f>
        <v>23.549894736842106</v>
      </c>
      <c r="BU9" s="358">
        <f>(0.75609756097561*'Off Peak Detail'!BP9)+(0.24390243902439*'Off Peak Detail'!BP47)</f>
        <v>17.302097560975607</v>
      </c>
      <c r="BV9" s="358">
        <f>(0.789473684210526*'Off Peak Detail'!BQ9)+(0.210526315789474*'Off Peak Detail'!BQ47)</f>
        <v>19.109894736842108</v>
      </c>
      <c r="BW9" s="358">
        <f>(0.75609756097561*'Off Peak Detail'!BR9)+(0.24390243902439*'Off Peak Detail'!BR47)</f>
        <v>33.681902439024391</v>
      </c>
      <c r="BX9" s="358">
        <f>(0.794871794871795*'Off Peak Detail'!BS9)+(0.205128205128205*'Off Peak Detail'!BS47)</f>
        <v>35.999871794871794</v>
      </c>
      <c r="BY9" s="358">
        <f>(0.789473684210526*'Off Peak Detail'!BT9)+(0.210526315789474*'Off Peak Detail'!BT47)</f>
        <v>31.424894736842109</v>
      </c>
      <c r="BZ9" s="358">
        <f>(0.75609756097561*'Off Peak Detail'!BU9)+(0.24390243902439*'Off Peak Detail'!BU47)</f>
        <v>27.810073170731705</v>
      </c>
      <c r="CA9" s="358">
        <f>(0.789473684210526*'Off Peak Detail'!BV9)+(0.210526315789474*'Off Peak Detail'!BV47)</f>
        <v>25.859210526315792</v>
      </c>
      <c r="CB9" s="358">
        <f>(0.794871794871795*'Off Peak Detail'!BW9)+(0.205128205128205*'Off Peak Detail'!BW47)</f>
        <v>29.779794871794877</v>
      </c>
      <c r="CC9" s="358">
        <f>(0.75609756097561*'Off Peak Detail'!BX9)+(0.24390243902439*'Off Peak Detail'!BX47)</f>
        <v>28.783731707317074</v>
      </c>
      <c r="CD9" s="358">
        <f>(0.777777777777778*'Off Peak Detail'!BY9)+(0.222222222222222*'Off Peak Detail'!BY47)</f>
        <v>28.220222222222219</v>
      </c>
      <c r="CE9" s="358">
        <f>(0.794871794871795*'Off Peak Detail'!BZ9)+(0.205128205128205*'Off Peak Detail'!BZ47)</f>
        <v>26.379871794871796</v>
      </c>
      <c r="CF9" s="358">
        <f>(0.75*'Off Peak Detail'!CA9)+(0.25*'Off Peak Detail'!CA47)</f>
        <v>24.189750000000004</v>
      </c>
      <c r="CG9" s="358">
        <f>(0.794871794871795*'Off Peak Detail'!CB9)+(0.205128205128205*'Off Peak Detail'!CB47)</f>
        <v>18.472589743589744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33.39285365853658</v>
      </c>
      <c r="CJ9" s="358">
        <f>(0.794871794871795*'Off Peak Detail'!CE9)+(0.205128205128205*'Off Peak Detail'!CE47)</f>
        <v>35.509641025641031</v>
      </c>
      <c r="CK9" s="358">
        <f>(0.789473684210526*'Off Peak Detail'!CF9)+(0.210526315789474*'Off Peak Detail'!CF47)</f>
        <v>31.330263157894738</v>
      </c>
      <c r="CL9" s="358">
        <f>(0.75609756097561*'Off Peak Detail'!CG9)+(0.24390243902439*'Off Peak Detail'!CG47)</f>
        <v>28.049780487804881</v>
      </c>
      <c r="CM9" s="358">
        <f>(0.789473684210526*'Off Peak Detail'!CH9)+(0.210526315789474*'Off Peak Detail'!CH47)</f>
        <v>26.265000000000001</v>
      </c>
      <c r="CN9" s="358">
        <f>(0.75609756097561*'Off Peak Detail'!CI9)+(0.24390243902439*'Off Peak Detail'!CI47)</f>
        <v>29.831219512195123</v>
      </c>
      <c r="CO9" s="358">
        <f>(0.794871794871795*'Off Peak Detail'!CJ9)+(0.205128205128205*'Off Peak Detail'!CJ47)</f>
        <v>28.891358974358976</v>
      </c>
      <c r="CP9" s="358">
        <f>(0.777777777777778*'Off Peak Detail'!CK9)+(0.222222222222222*'Off Peak Detail'!CK47)</f>
        <v>28.41011111111111</v>
      </c>
      <c r="CQ9" s="358">
        <f>(0.794871794871795*'Off Peak Detail'!CL9)+(0.205128205128205*'Off Peak Detail'!CL47)</f>
        <v>26.729794871794873</v>
      </c>
      <c r="CR9" s="358">
        <f>(0.75*'Off Peak Detail'!CM9)+(0.25*'Off Peak Detail'!CM47)</f>
        <v>24.75</v>
      </c>
      <c r="CS9" s="358">
        <f>(0.794871794871795*'Off Peak Detail'!CN9)+(0.205128205128205*'Off Peak Detail'!CN47)</f>
        <v>19.544743589743589</v>
      </c>
      <c r="CT9" s="358">
        <f>(0.789473684210526*'Off Peak Detail'!CO9)+(0.210526315789474*'Off Peak Detail'!CO47)</f>
        <v>21.079736842105266</v>
      </c>
      <c r="CU9" s="358">
        <f>(0.75609756097561*'Off Peak Detail'!CP9)+(0.24390243902439*'Off Peak Detail'!CP47)</f>
        <v>33.091658536585371</v>
      </c>
      <c r="CV9" s="358">
        <f>(0.794871794871795*'Off Peak Detail'!CQ9)+(0.205128205128205*'Off Peak Detail'!CQ47)</f>
        <v>35.030025641025645</v>
      </c>
      <c r="CW9" s="358">
        <f>(0.75*'Off Peak Detail'!CR9)+(0.25*'Off Peak Detail'!CR47)</f>
        <v>31.229999999999997</v>
      </c>
      <c r="CX9" s="358">
        <f>(0.794871794871795*'Off Peak Detail'!CS9)+(0.205128205128205*'Off Peak Detail'!CS47)</f>
        <v>28.269641025641029</v>
      </c>
      <c r="CY9" s="358">
        <f>(0.789473684210526*'Off Peak Detail'!CT9)+(0.210526315789474*'Off Peak Detail'!CT47)</f>
        <v>26.628842105263161</v>
      </c>
      <c r="CZ9" s="358">
        <f>(0.75609756097561*'Off Peak Detail'!CU9)+(0.24390243902439*'Off Peak Detail'!CU47)</f>
        <v>29.864536585365855</v>
      </c>
      <c r="DA9" s="358">
        <f>(0.794871794871795*'Off Peak Detail'!CV9)+(0.205128205128205*'Off Peak Detail'!CV47)</f>
        <v>29.043615384615386</v>
      </c>
      <c r="DB9" s="358">
        <f>(0.783783783783784*'Off Peak Detail'!CW9)+(0.216216216216216*'Off Peak Detail'!CW47)</f>
        <v>28.609864864864868</v>
      </c>
      <c r="DC9" s="358">
        <f>(0.75609756097561*'Off Peak Detail'!CX9)+(0.24390243902439*'Off Peak Detail'!CX47)</f>
        <v>27.060365853658539</v>
      </c>
      <c r="DD9" s="358">
        <f>(0.789473684210526*'Off Peak Detail'!CY9)+(0.210526315789474*'Off Peak Detail'!CY47)</f>
        <v>25.219736842105263</v>
      </c>
      <c r="DE9" s="358">
        <f>(0.794871794871795*'Off Peak Detail'!CZ9)+(0.205128205128205*'Off Peak Detail'!CZ47)</f>
        <v>20.370615384615384</v>
      </c>
      <c r="DF9" s="358">
        <f>(0.75*'Off Peak Detail'!DA9)+(0.25*'Off Peak Detail'!DA47)</f>
        <v>21.820250000000001</v>
      </c>
      <c r="DG9" s="358">
        <f>(0.794871794871795*'Off Peak Detail'!DB9)+(0.205128205128205*'Off Peak Detail'!DB47)</f>
        <v>32.947230769230778</v>
      </c>
      <c r="DH9" s="358">
        <f>(0.75609756097561*'Off Peak Detail'!DC9)+(0.24390243902439*'Off Peak Detail'!DC47)</f>
        <v>34.770146341463416</v>
      </c>
      <c r="DI9" s="358">
        <f>(0.789473684210526*'Off Peak Detail'!DD9)+(0.210526315789474*'Off Peak Detail'!DD47)</f>
        <v>31.226736842105268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26.967750000000002</v>
      </c>
      <c r="DL9" s="358">
        <f>(0.794871794871795*'Off Peak Detail'!DG9)+(0.205128205128205*'Off Peak Detail'!DG47)</f>
        <v>29.969410256410256</v>
      </c>
      <c r="DM9" s="358">
        <f>(0.794871794871795*'Off Peak Detail'!DH9)+(0.205128205128205*'Off Peak Detail'!DH47)</f>
        <v>29.205846153846156</v>
      </c>
      <c r="DN9" s="358">
        <f>(0.777777777777778*'Off Peak Detail'!DI9)+(0.222222222222222*'Off Peak Detail'!DI47)</f>
        <v>28.81988888888889</v>
      </c>
      <c r="DO9" s="358">
        <f>(0.75609756097561*'Off Peak Detail'!DJ9)+(0.24390243902439*'Off Peak Detail'!DJ47)</f>
        <v>27.380390243902436</v>
      </c>
      <c r="DP9" s="358">
        <f>(0.789473684210526*'Off Peak Detail'!DK9)+(0.210526315789474*'Off Peak Detail'!DK47)</f>
        <v>25.669736842105266</v>
      </c>
      <c r="DQ9" s="358">
        <f>(0.75609756097561*'Off Peak Detail'!DL9)+(0.24390243902439*'Off Peak Detail'!DL47)</f>
        <v>21.17843902439024</v>
      </c>
      <c r="DR9" s="358">
        <f>(0.789473684210526*'Off Peak Detail'!DM9)+(0.210526315789474*'Off Peak Detail'!DM47)</f>
        <v>22.519842105263162</v>
      </c>
      <c r="DS9" s="358">
        <f>(0.794871794871795*'Off Peak Detail'!DN9)+(0.205128205128205*'Off Peak Detail'!DN47)</f>
        <v>32.836076923076924</v>
      </c>
      <c r="DT9" s="358">
        <f>(0.75609756097561*'Off Peak Detail'!DO9)+(0.24390243902439*'Off Peak Detail'!DO47)</f>
        <v>34.540195121951221</v>
      </c>
      <c r="DU9" s="358">
        <f>(0.789473684210526*'Off Peak Detail'!DP9)+(0.210526315789474*'Off Peak Detail'!DP47)</f>
        <v>31.238578947368424</v>
      </c>
      <c r="DV9" s="358">
        <f>(0.794871794871795*'Off Peak Detail'!DQ9)+(0.205128205128205*'Off Peak Detail'!DQ47)</f>
        <v>28.720128205128205</v>
      </c>
      <c r="DW9" s="358">
        <f>(0.75*'Off Peak Detail'!DR9)+(0.25*'Off Peak Detail'!DR47)</f>
        <v>27.290499999999998</v>
      </c>
      <c r="DX9" s="358">
        <f>(0.794871794871795*'Off Peak Detail'!DS9)+(0.205128205128205*'Off Peak Detail'!DS47)</f>
        <v>30.074743589743594</v>
      </c>
      <c r="DY9" s="358">
        <f>(0.75609756097561*'Off Peak Detail'!DT9)+(0.24390243902439*'Off Peak Detail'!DT47)</f>
        <v>29.374195121951221</v>
      </c>
      <c r="DZ9" s="358">
        <f>(0.777777777777778*'Off Peak Detail'!DU9)+(0.222222222222222*'Off Peak Detail'!DU47)</f>
        <v>29.030333333333335</v>
      </c>
      <c r="EA9" s="358">
        <f>(0.794871794871795*'Off Peak Detail'!DV9)+(0.205128205128205*'Off Peak Detail'!DV47)</f>
        <v>27.690230769230773</v>
      </c>
      <c r="EB9" s="358">
        <f>(0.789473684210526*'Off Peak Detail'!DW9)+(0.210526315789474*'Off Peak Detail'!DW47)</f>
        <v>26.110157894736844</v>
      </c>
      <c r="EC9" s="358">
        <f>(0.75609756097561*'Off Peak Detail'!DX9)+(0.24390243902439*'Off Peak Detail'!DX47)</f>
        <v>21.922048780487803</v>
      </c>
      <c r="ED9" s="358">
        <f>(0.789473684210526*'Off Peak Detail'!DY9)+(0.210526315789474*'Off Peak Detail'!DY47)</f>
        <v>23.179736842105267</v>
      </c>
      <c r="EE9" s="358">
        <f>(0.794871794871795*'Off Peak Detail'!DZ9)+(0.205128205128205*'Off Peak Detail'!DZ47)</f>
        <v>32.745333333333335</v>
      </c>
      <c r="EF9" s="358">
        <f>(0.75609756097561*'Off Peak Detail'!EA9)+(0.24390243902439*'Off Peak Detail'!EA47)</f>
        <v>34.349634146341458</v>
      </c>
      <c r="EG9" s="358">
        <f>(0.789473684210526*'Off Peak Detail'!EB9)+(0.210526315789474*'Off Peak Detail'!EB47)</f>
        <v>31.260789473684213</v>
      </c>
      <c r="EH9" s="358">
        <f>(0.75609756097561*'Off Peak Detail'!EC9)+(0.24390243902439*'Off Peak Detail'!EC47)</f>
        <v>28.949536585365856</v>
      </c>
      <c r="EI9" s="358">
        <f>(0.789473684210526*'Off Peak Detail'!ED9)+(0.210526315789474*'Off Peak Detail'!ED47)</f>
        <v>27.596736842105269</v>
      </c>
      <c r="EJ9" s="358">
        <f>(0.794871794871795*'Off Peak Detail'!EE9)+(0.205128205128205*'Off Peak Detail'!EE47)</f>
        <v>30.19025641025641</v>
      </c>
    </row>
    <row r="10" spans="1:140" ht="13.65" customHeight="1" x14ac:dyDescent="0.2">
      <c r="A10" s="305" t="s">
        <v>140</v>
      </c>
      <c r="B10" s="306" t="s">
        <v>55</v>
      </c>
      <c r="C10" s="358">
        <f ca="1">(0.833333333333333*'Off Peak Detail'!D10)+(0.166666666666667*'Off Peak Detail'!D48)</f>
        <v>24.125000000000004</v>
      </c>
      <c r="D10" s="358">
        <f ca="1">(0.789473684210526*'Off Peak Detail'!E10)+(0.210526315789474*'Off Peak Detail'!E48)</f>
        <v>24.318315789473687</v>
      </c>
      <c r="E10" s="358">
        <f>(0.75609756097561*'Off Peak Detail'!F10)+(0.24390243902439*'Off Peak Detail'!F48)</f>
        <v>28.536341463414633</v>
      </c>
      <c r="F10" s="307">
        <f t="shared" ca="1" si="6"/>
        <v>26.231945413963388</v>
      </c>
      <c r="G10" s="191">
        <f t="shared" si="7"/>
        <v>26.117072649572652</v>
      </c>
      <c r="H10" s="191">
        <f t="shared" si="0"/>
        <v>27.23392307692308</v>
      </c>
      <c r="I10" s="191">
        <f t="shared" si="0"/>
        <v>25.000222222222224</v>
      </c>
      <c r="J10" s="191">
        <f t="shared" si="8"/>
        <v>21.249884467265726</v>
      </c>
      <c r="K10" s="191">
        <f t="shared" ref="K10:N15" si="14">AI10</f>
        <v>22.49992682926829</v>
      </c>
      <c r="L10" s="191">
        <f t="shared" si="14"/>
        <v>19.999842105263163</v>
      </c>
      <c r="M10" s="191">
        <f t="shared" si="14"/>
        <v>21.448384615384615</v>
      </c>
      <c r="N10" s="191">
        <f t="shared" si="14"/>
        <v>22.500500000000002</v>
      </c>
      <c r="O10" s="191">
        <f t="shared" si="9"/>
        <v>33.193692307692309</v>
      </c>
      <c r="P10" s="191">
        <f t="shared" ref="P10:R15" si="15">AM10</f>
        <v>30.887641025641027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26.469721712034939</v>
      </c>
      <c r="T10" s="191">
        <f t="shared" ref="T10:V15" si="16">AP10</f>
        <v>28.500358974358978</v>
      </c>
      <c r="U10" s="191">
        <f t="shared" si="16"/>
        <v>22.868684210526318</v>
      </c>
      <c r="V10" s="191">
        <f t="shared" si="16"/>
        <v>28.040121951219515</v>
      </c>
      <c r="W10" s="307">
        <f t="shared" ref="W10:W15" si="17">SUM(AG29:AR29)/SUM($AG$5:$AR$5)</f>
        <v>26.29036387096594</v>
      </c>
      <c r="X10" s="191">
        <f t="shared" ref="X10:X15" si="18">SUM(AS29:BD29)/SUM($AS$5:$BD$5)</f>
        <v>28.465623327276649</v>
      </c>
      <c r="Y10" s="191">
        <f t="shared" ref="Y10:Y15" si="19">SUM(BE29:BR29)/SUM($BE$5:$BR$5)</f>
        <v>28.446794387446179</v>
      </c>
      <c r="Z10" s="191">
        <f t="shared" ref="Z10:Z15" si="20">SUM(BQ29:CB29)/SUM($BQ$5:$CB$5)</f>
        <v>28.859375283961324</v>
      </c>
      <c r="AA10" s="191">
        <f t="shared" si="11"/>
        <v>30.309224719585249</v>
      </c>
      <c r="AB10" s="191">
        <f t="shared" si="12"/>
        <v>32.74168047734819</v>
      </c>
      <c r="AC10" s="359">
        <f t="shared" ca="1" si="13"/>
        <v>29.494627720993943</v>
      </c>
      <c r="AD10" s="303"/>
      <c r="AE10" s="304"/>
      <c r="AG10" s="358">
        <f>(0.794871794871795*'Off Peak Detail'!AB10)+(0.205128205128205*'Off Peak Detail'!AB48)</f>
        <v>27.23392307692308</v>
      </c>
      <c r="AH10" s="358">
        <f>(0.777777777777778*'Off Peak Detail'!AC10)+(0.222222222222222*'Off Peak Detail'!AC48)</f>
        <v>25.000222222222224</v>
      </c>
      <c r="AI10" s="358">
        <f>(0.75609756097561*'Off Peak Detail'!AD10)+(0.24390243902439*'Off Peak Detail'!AD48)</f>
        <v>22.49992682926829</v>
      </c>
      <c r="AJ10" s="358">
        <f>(0.789473684210526*'Off Peak Detail'!AE10)+(0.210526315789474*'Off Peak Detail'!AE48)</f>
        <v>19.999842105263163</v>
      </c>
      <c r="AK10" s="358">
        <f>(0.794871794871795*'Off Peak Detail'!AF10)+(0.205128205128205*'Off Peak Detail'!AF48)</f>
        <v>21.448384615384615</v>
      </c>
      <c r="AL10" s="358">
        <f>(0.75*'Off Peak Detail'!AG10)+(0.25*'Off Peak Detail'!AG48)</f>
        <v>22.500500000000002</v>
      </c>
      <c r="AM10" s="358">
        <f>(0.794871794871795*'Off Peak Detail'!AH10)+(0.205128205128205*'Off Peak Detail'!AH48)</f>
        <v>30.887641025641027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28.500358974358978</v>
      </c>
      <c r="AQ10" s="358">
        <f>(0.789473684210526*'Off Peak Detail'!AL10)+(0.210526315789474*'Off Peak Detail'!AL48)</f>
        <v>22.868684210526318</v>
      </c>
      <c r="AR10" s="358">
        <f>(0.75609756097561*'Off Peak Detail'!AM10)+(0.24390243902439*'Off Peak Detail'!AM48)</f>
        <v>28.040121951219515</v>
      </c>
      <c r="AS10" s="358">
        <f>(0.794871794871795*'Off Peak Detail'!AN10)+(0.205128205128205*'Off Peak Detail'!AN48)</f>
        <v>27.878307692307693</v>
      </c>
      <c r="AT10" s="358">
        <f>(0.777777777777778*'Off Peak Detail'!AO10)+(0.222222222222222*'Off Peak Detail'!AO48)</f>
        <v>27.750444444444447</v>
      </c>
      <c r="AU10" s="358">
        <f>(0.75609756097561*'Off Peak Detail'!AP10)+(0.24390243902439*'Off Peak Detail'!AP48)</f>
        <v>25.749975609756099</v>
      </c>
      <c r="AV10" s="358">
        <f>(0.789473684210526*'Off Peak Detail'!AQ10)+(0.210526315789474*'Off Peak Detail'!AQ48)</f>
        <v>24.250263157894739</v>
      </c>
      <c r="AW10" s="358">
        <f>(0.794871794871795*'Off Peak Detail'!AR10)+(0.205128205128205*'Off Peak Detail'!AR48)</f>
        <v>16.660333333333334</v>
      </c>
      <c r="AX10" s="358">
        <f>(0.75*'Off Peak Detail'!AS10)+(0.25*'Off Peak Detail'!AS48)</f>
        <v>19.500500000000002</v>
      </c>
      <c r="AY10" s="358">
        <f>(0.794871794871795*'Off Peak Detail'!AT10)+(0.205128205128205*'Off Peak Detail'!AT48)</f>
        <v>37.422974358974358</v>
      </c>
      <c r="AZ10" s="358">
        <f>(0.75609756097561*'Off Peak Detail'!AU10)+(0.24390243902439*'Off Peak Detail'!AU48)</f>
        <v>40.350048780487803</v>
      </c>
      <c r="BA10" s="358">
        <f>(0.789473684210526*'Off Peak Detail'!AV10)+(0.210526315789474*'Off Peak Detail'!AV48)</f>
        <v>34.108526315789476</v>
      </c>
      <c r="BB10" s="358">
        <f>(0.794871794871795*'Off Peak Detail'!AW10)+(0.205128205128205*'Off Peak Detail'!AW48)</f>
        <v>29.249820512820516</v>
      </c>
      <c r="BC10" s="358">
        <f>(0.75*'Off Peak Detail'!AX10)+(0.25*'Off Peak Detail'!AX48)</f>
        <v>26.747000000000003</v>
      </c>
      <c r="BD10" s="358">
        <f>(0.794871794871795*'Off Peak Detail'!AY10)+(0.205128205128205*'Off Peak Detail'!AY48)</f>
        <v>31.926487179487182</v>
      </c>
      <c r="BE10" s="358">
        <f>(0.794871794871795*'Off Peak Detail'!AZ10)+(0.205128205128205*'Off Peak Detail'!AZ48)</f>
        <v>27.81033333333334</v>
      </c>
      <c r="BF10" s="358">
        <f>(0.743589743589744*'Off Peak Detail'!BA10)+(0.256410256410256*'Off Peak Detail'!BA48)</f>
        <v>27.769999999999996</v>
      </c>
      <c r="BG10" s="358">
        <f>(0.794871794871795*'Off Peak Detail'!BB10)+(0.205128205128205*'Off Peak Detail'!BB48)</f>
        <v>26.17025641025641</v>
      </c>
      <c r="BH10" s="358">
        <f>(0.789473684210526*'Off Peak Detail'!BC10)+(0.210526315789474*'Off Peak Detail'!BC48)</f>
        <v>24.970263157894738</v>
      </c>
      <c r="BI10" s="358">
        <f>(0.75609756097561*'Off Peak Detail'!BD10)+(0.24390243902439*'Off Peak Detail'!BD48)</f>
        <v>18.764585365853655</v>
      </c>
      <c r="BJ10" s="358">
        <f>(0.789473684210526*'Off Peak Detail'!BE10)+(0.210526315789474*'Off Peak Detail'!BE48)</f>
        <v>21.120000000000005</v>
      </c>
      <c r="BK10" s="358">
        <f>(0.794871794871795*'Off Peak Detail'!BF10)+(0.205128205128205*'Off Peak Detail'!BF48)</f>
        <v>35.808384615384618</v>
      </c>
      <c r="BL10" s="358">
        <f>(0.75609756097561*'Off Peak Detail'!BG10)+(0.24390243902439*'Off Peak Detail'!BG48)</f>
        <v>38.299756097560973</v>
      </c>
      <c r="BM10" s="358">
        <f>(0.789473684210526*'Off Peak Detail'!BH10)+(0.210526315789474*'Off Peak Detail'!BH48)</f>
        <v>33.161842105263162</v>
      </c>
      <c r="BN10" s="358">
        <f>(0.75609756097561*'Off Peak Detail'!BI10)+(0.24390243902439*'Off Peak Detail'!BI48)</f>
        <v>29.239951219512193</v>
      </c>
      <c r="BO10" s="358">
        <f>(0.789473684210526*'Off Peak Detail'!BJ10)+(0.210526315789474*'Off Peak Detail'!BJ48)</f>
        <v>27.176736842105264</v>
      </c>
      <c r="BP10" s="358">
        <f>(0.794871794871795*'Off Peak Detail'!BK10)+(0.205128205128205*'Off Peak Detail'!BK48)</f>
        <v>31.484897435897444</v>
      </c>
      <c r="BQ10" s="358">
        <f>(0.75609756097561*'Off Peak Detail'!BL10)+(0.24390243902439*'Off Peak Detail'!BL48)</f>
        <v>28.197243902439027</v>
      </c>
      <c r="BR10" s="358">
        <f>(0.777777777777778*'Off Peak Detail'!BM10)+(0.222222222222222*'Off Peak Detail'!BM48)</f>
        <v>28.179555555555556</v>
      </c>
      <c r="BS10" s="358">
        <f>(0.794871794871795*'Off Peak Detail'!BN10)+(0.205128205128205*'Off Peak Detail'!BN48)</f>
        <v>26.719871794871796</v>
      </c>
      <c r="BT10" s="358">
        <f>(0.789473684210526*'Off Peak Detail'!BO10)+(0.210526315789474*'Off Peak Detail'!BO48)</f>
        <v>25.630263157894738</v>
      </c>
      <c r="BU10" s="358">
        <f>(0.75609756097561*'Off Peak Detail'!BP10)+(0.24390243902439*'Off Peak Detail'!BP48)</f>
        <v>19.954560975609752</v>
      </c>
      <c r="BV10" s="358">
        <f>(0.789473684210526*'Off Peak Detail'!BQ10)+(0.210526315789474*'Off Peak Detail'!BQ48)</f>
        <v>22.129736842105267</v>
      </c>
      <c r="BW10" s="358">
        <f>(0.75609756097561*'Off Peak Detail'!BR10)+(0.24390243902439*'Off Peak Detail'!BR48)</f>
        <v>35.520146341463416</v>
      </c>
      <c r="BX10" s="358">
        <f>(0.794871794871795*'Off Peak Detail'!BS10)+(0.205128205128205*'Off Peak Detail'!BS48)</f>
        <v>37.779923076923076</v>
      </c>
      <c r="BY10" s="358">
        <f>(0.789473684210526*'Off Peak Detail'!BT10)+(0.210526315789474*'Off Peak Detail'!BT48)</f>
        <v>33.108157894736848</v>
      </c>
      <c r="BZ10" s="358">
        <f>(0.75609756097561*'Off Peak Detail'!BU10)+(0.24390243902439*'Off Peak Detail'!BU48)</f>
        <v>29.529853658536585</v>
      </c>
      <c r="CA10" s="358">
        <f>(0.789473684210526*'Off Peak Detail'!BV10)+(0.210526315789474*'Off Peak Detail'!BV48)</f>
        <v>27.638684210526318</v>
      </c>
      <c r="CB10" s="358">
        <f>(0.794871794871795*'Off Peak Detail'!BW10)+(0.205128205128205*'Off Peak Detail'!BW48)</f>
        <v>31.567179487179487</v>
      </c>
      <c r="CC10" s="358">
        <f>(0.75609756097561*'Off Peak Detail'!BX10)+(0.24390243902439*'Off Peak Detail'!BX48)</f>
        <v>28.536634146341463</v>
      </c>
      <c r="CD10" s="358">
        <f>(0.777777777777778*'Off Peak Detail'!BY10)+(0.222222222222222*'Off Peak Detail'!BY48)</f>
        <v>28.539777777777779</v>
      </c>
      <c r="CE10" s="358">
        <f>(0.794871794871795*'Off Peak Detail'!BZ10)+(0.205128205128205*'Off Peak Detail'!BZ48)</f>
        <v>27.229948717948723</v>
      </c>
      <c r="CF10" s="358">
        <f>(0.75*'Off Peak Detail'!CA10)+(0.25*'Off Peak Detail'!CA48)</f>
        <v>26.24025</v>
      </c>
      <c r="CG10" s="358">
        <f>(0.794871794871795*'Off Peak Detail'!CB10)+(0.205128205128205*'Off Peak Detail'!CB48)</f>
        <v>21.056230769230769</v>
      </c>
      <c r="CH10" s="358">
        <f>(0.789473684210526*'Off Peak Detail'!CC10)+(0.210526315789474*'Off Peak Detail'!CC48)</f>
        <v>23.080157894736846</v>
      </c>
      <c r="CI10" s="358">
        <f>(0.75609756097561*'Off Peak Detail'!CD10)+(0.24390243902439*'Off Peak Detail'!CD48)</f>
        <v>35.266609756097566</v>
      </c>
      <c r="CJ10" s="358">
        <f>(0.794871794871795*'Off Peak Detail'!CE10)+(0.205128205128205*'Off Peak Detail'!CE48)</f>
        <v>37.359589743589751</v>
      </c>
      <c r="CK10" s="358">
        <f>(0.789473684210526*'Off Peak Detail'!CF10)+(0.210526315789474*'Off Peak Detail'!CF48)</f>
        <v>33.089210526315789</v>
      </c>
      <c r="CL10" s="358">
        <f>(0.75609756097561*'Off Peak Detail'!CG10)+(0.24390243902439*'Off Peak Detail'!CG48)</f>
        <v>29.869634146341461</v>
      </c>
      <c r="CM10" s="358">
        <f>(0.789473684210526*'Off Peak Detail'!CH10)+(0.210526315789474*'Off Peak Detail'!CH48)</f>
        <v>28.13378947368421</v>
      </c>
      <c r="CN10" s="358">
        <f>(0.75609756097561*'Off Peak Detail'!CI10)+(0.24390243902439*'Off Peak Detail'!CI48)</f>
        <v>31.727195121951219</v>
      </c>
      <c r="CO10" s="358">
        <f>(0.794871794871795*'Off Peak Detail'!CJ10)+(0.205128205128205*'Off Peak Detail'!CJ48)</f>
        <v>28.783923076923081</v>
      </c>
      <c r="CP10" s="358">
        <f>(0.777777777777778*'Off Peak Detail'!CK10)+(0.222222222222222*'Off Peak Detail'!CK48)</f>
        <v>28.879777777777779</v>
      </c>
      <c r="CQ10" s="358">
        <f>(0.794871794871795*'Off Peak Detail'!CL10)+(0.205128205128205*'Off Peak Detail'!CL48)</f>
        <v>27.720256410256411</v>
      </c>
      <c r="CR10" s="358">
        <f>(0.75*'Off Peak Detail'!CM10)+(0.25*'Off Peak Detail'!CM48)</f>
        <v>26.87</v>
      </c>
      <c r="CS10" s="358">
        <f>(0.794871794871795*'Off Peak Detail'!CN10)+(0.205128205128205*'Off Peak Detail'!CN48)</f>
        <v>22.153846153846153</v>
      </c>
      <c r="CT10" s="358">
        <f>(0.789473684210526*'Off Peak Detail'!CO10)+(0.210526315789474*'Off Peak Detail'!CO48)</f>
        <v>24.060000000000002</v>
      </c>
      <c r="CU10" s="358">
        <f>(0.75609756097561*'Off Peak Detail'!CP10)+(0.24390243902439*'Off Peak Detail'!CP48)</f>
        <v>35.231658536585364</v>
      </c>
      <c r="CV10" s="358">
        <f>(0.794871794871795*'Off Peak Detail'!CQ10)+(0.205128205128205*'Off Peak Detail'!CQ48)</f>
        <v>37.219641025641025</v>
      </c>
      <c r="CW10" s="358">
        <f>(0.75*'Off Peak Detail'!CR10)+(0.25*'Off Peak Detail'!CR48)</f>
        <v>33.36</v>
      </c>
      <c r="CX10" s="358">
        <f>(0.794871794871795*'Off Peak Detail'!CS10)+(0.205128205128205*'Off Peak Detail'!CS48)</f>
        <v>30.440179487179492</v>
      </c>
      <c r="CY10" s="358">
        <f>(0.789473684210526*'Off Peak Detail'!CT10)+(0.210526315789474*'Off Peak Detail'!CT48)</f>
        <v>28.893157894736841</v>
      </c>
      <c r="CZ10" s="358">
        <f>(0.75609756097561*'Off Peak Detail'!CU10)+(0.24390243902439*'Off Peak Detail'!CU48)</f>
        <v>32.238999999999997</v>
      </c>
      <c r="DA10" s="358">
        <f>(0.794871794871795*'Off Peak Detail'!CV10)+(0.205128205128205*'Off Peak Detail'!CV48)</f>
        <v>29.72194871794872</v>
      </c>
      <c r="DB10" s="358">
        <f>(0.783783783783784*'Off Peak Detail'!CW10)+(0.216216216216216*'Off Peak Detail'!CW48)</f>
        <v>29.820108108108109</v>
      </c>
      <c r="DC10" s="358">
        <f>(0.75609756097561*'Off Peak Detail'!CX10)+(0.24390243902439*'Off Peak Detail'!CX48)</f>
        <v>28.730146341463417</v>
      </c>
      <c r="DD10" s="358">
        <f>(0.789473684210526*'Off Peak Detail'!CY10)+(0.210526315789474*'Off Peak Detail'!CY48)</f>
        <v>27.93</v>
      </c>
      <c r="DE10" s="358">
        <f>(0.794871794871795*'Off Peak Detail'!CZ10)+(0.205128205128205*'Off Peak Detail'!CZ48)</f>
        <v>23.477128205128203</v>
      </c>
      <c r="DF10" s="358">
        <f>(0.75*'Off Peak Detail'!DA10)+(0.25*'Off Peak Detail'!DA48)</f>
        <v>25.29</v>
      </c>
      <c r="DG10" s="358">
        <f>(0.794871794871795*'Off Peak Detail'!DB10)+(0.205128205128205*'Off Peak Detail'!DB48)</f>
        <v>35.929769230769232</v>
      </c>
      <c r="DH10" s="358">
        <f>(0.75609756097561*'Off Peak Detail'!DC10)+(0.24390243902439*'Off Peak Detail'!DC48)</f>
        <v>37.820170731707321</v>
      </c>
      <c r="DI10" s="358">
        <f>(0.789473684210526*'Off Peak Detail'!DD10)+(0.210526315789474*'Off Peak Detail'!DD48)</f>
        <v>34.168421052631587</v>
      </c>
      <c r="DJ10" s="358">
        <f>(0.794871794871795*'Off Peak Detail'!DE10)+(0.205128205128205*'Off Peak Detail'!DE48)</f>
        <v>31.40020512820513</v>
      </c>
      <c r="DK10" s="358">
        <f>(0.75*'Off Peak Detail'!DF10)+(0.25*'Off Peak Detail'!DF48)</f>
        <v>29.952749999999998</v>
      </c>
      <c r="DL10" s="358">
        <f>(0.794871794871795*'Off Peak Detail'!DG10)+(0.205128205128205*'Off Peak Detail'!DG48)</f>
        <v>33.155051282051289</v>
      </c>
      <c r="DM10" s="358">
        <f>(0.794871794871795*'Off Peak Detail'!DH10)+(0.205128205128205*'Off Peak Detail'!DH48)</f>
        <v>30.821153846153852</v>
      </c>
      <c r="DN10" s="358">
        <f>(0.777777777777778*'Off Peak Detail'!DI10)+(0.222222222222222*'Off Peak Detail'!DI48)</f>
        <v>30.890000000000004</v>
      </c>
      <c r="DO10" s="358">
        <f>(0.75609756097561*'Off Peak Detail'!DJ10)+(0.24390243902439*'Off Peak Detail'!DJ48)</f>
        <v>29.86</v>
      </c>
      <c r="DP10" s="358">
        <f>(0.789473684210526*'Off Peak Detail'!DK10)+(0.210526315789474*'Off Peak Detail'!DK48)</f>
        <v>29.100105263157896</v>
      </c>
      <c r="DQ10" s="358">
        <f>(0.75609756097561*'Off Peak Detail'!DL10)+(0.24390243902439*'Off Peak Detail'!DL48)</f>
        <v>24.899268292682926</v>
      </c>
      <c r="DR10" s="358">
        <f>(0.789473684210526*'Off Peak Detail'!DM10)+(0.210526315789474*'Off Peak Detail'!DM48)</f>
        <v>26.599736842105262</v>
      </c>
      <c r="DS10" s="358">
        <f>(0.794871794871795*'Off Peak Detail'!DN10)+(0.205128205128205*'Off Peak Detail'!DN48)</f>
        <v>36.749435897435902</v>
      </c>
      <c r="DT10" s="358">
        <f>(0.75609756097561*'Off Peak Detail'!DO10)+(0.24390243902439*'Off Peak Detail'!DO48)</f>
        <v>38.520195121951218</v>
      </c>
      <c r="DU10" s="358">
        <f>(0.789473684210526*'Off Peak Detail'!DP10)+(0.210526315789474*'Off Peak Detail'!DP48)</f>
        <v>35.079368421052635</v>
      </c>
      <c r="DV10" s="358">
        <f>(0.794871794871795*'Off Peak Detail'!DQ10)+(0.205128205128205*'Off Peak Detail'!DQ48)</f>
        <v>32.429641025641025</v>
      </c>
      <c r="DW10" s="358">
        <f>(0.75*'Off Peak Detail'!DR10)+(0.25*'Off Peak Detail'!DR48)</f>
        <v>31.073750000000004</v>
      </c>
      <c r="DX10" s="358">
        <f>(0.794871794871795*'Off Peak Detail'!DS10)+(0.205128205128205*'Off Peak Detail'!DS48)</f>
        <v>34.122025641025644</v>
      </c>
      <c r="DY10" s="358">
        <f>(0.75609756097561*'Off Peak Detail'!DT10)+(0.24390243902439*'Off Peak Detail'!DT48)</f>
        <v>31.901414634146342</v>
      </c>
      <c r="DZ10" s="358">
        <f>(0.777777777777778*'Off Peak Detail'!DU10)+(0.222222222222222*'Off Peak Detail'!DU48)</f>
        <v>31.959888888888891</v>
      </c>
      <c r="EA10" s="358">
        <f>(0.794871794871795*'Off Peak Detail'!DV10)+(0.205128205128205*'Off Peak Detail'!DV48)</f>
        <v>30.98012820512821</v>
      </c>
      <c r="EB10" s="358">
        <f>(0.789473684210526*'Off Peak Detail'!DW10)+(0.210526315789474*'Off Peak Detail'!DW48)</f>
        <v>30.269894736842105</v>
      </c>
      <c r="EC10" s="358">
        <f>(0.75609756097561*'Off Peak Detail'!DX10)+(0.24390243902439*'Off Peak Detail'!DX48)</f>
        <v>26.289170731707316</v>
      </c>
      <c r="ED10" s="358">
        <f>(0.789473684210526*'Off Peak Detail'!DY10)+(0.210526315789474*'Off Peak Detail'!DY48)</f>
        <v>27.900000000000002</v>
      </c>
      <c r="EE10" s="358">
        <f>(0.794871794871795*'Off Peak Detail'!DZ10)+(0.205128205128205*'Off Peak Detail'!DZ48)</f>
        <v>37.565820512820515</v>
      </c>
      <c r="EF10" s="358">
        <f>(0.75609756097561*'Off Peak Detail'!EA10)+(0.24390243902439*'Off Peak Detail'!EA48)</f>
        <v>39.240268292682927</v>
      </c>
      <c r="EG10" s="358">
        <f>(0.789473684210526*'Off Peak Detail'!EB10)+(0.210526315789474*'Off Peak Detail'!EB48)</f>
        <v>35.988052631578952</v>
      </c>
      <c r="EH10" s="358">
        <f>(0.75609756097561*'Off Peak Detail'!EC10)+(0.24390243902439*'Off Peak Detail'!EC48)</f>
        <v>33.460219512195124</v>
      </c>
      <c r="EI10" s="358">
        <f>(0.789473684210526*'Off Peak Detail'!ED10)+(0.210526315789474*'Off Peak Detail'!ED48)</f>
        <v>32.185263157894738</v>
      </c>
      <c r="EJ10" s="358">
        <f>(0.794871794871795*'Off Peak Detail'!EE10)+(0.205128205128205*'Off Peak Detail'!EE48)</f>
        <v>35.089461538461542</v>
      </c>
    </row>
    <row r="11" spans="1:140" ht="13.65" customHeight="1" x14ac:dyDescent="0.2">
      <c r="A11" s="305" t="s">
        <v>142</v>
      </c>
      <c r="B11" s="282"/>
      <c r="C11" s="358">
        <f ca="1">(0.833333333333333*'Off Peak Detail'!D11)+(0.166666666666667*'Off Peak Detail'!D49)</f>
        <v>24.772499999999997</v>
      </c>
      <c r="D11" s="358">
        <f ca="1">(0.789473684210526*'Off Peak Detail'!E11)+(0.210526315789474*'Off Peak Detail'!E49)</f>
        <v>24.290947368421051</v>
      </c>
      <c r="E11" s="358">
        <f>(0.75609756097561*'Off Peak Detail'!F11)+(0.24390243902439*'Off Peak Detail'!F49)</f>
        <v>28.283560975609756</v>
      </c>
      <c r="F11" s="307">
        <f t="shared" ca="1" si="6"/>
        <v>26.18612782615735</v>
      </c>
      <c r="G11" s="191">
        <f t="shared" si="7"/>
        <v>27.636273504273504</v>
      </c>
      <c r="H11" s="191">
        <f t="shared" si="0"/>
        <v>28.022435897435901</v>
      </c>
      <c r="I11" s="191">
        <f t="shared" si="0"/>
        <v>27.25011111111111</v>
      </c>
      <c r="J11" s="191">
        <f t="shared" si="8"/>
        <v>24.12474646983312</v>
      </c>
      <c r="K11" s="191">
        <f t="shared" si="14"/>
        <v>25.999756097560976</v>
      </c>
      <c r="L11" s="191">
        <f t="shared" si="14"/>
        <v>22.249736842105264</v>
      </c>
      <c r="M11" s="191">
        <f t="shared" si="14"/>
        <v>24.028589743589745</v>
      </c>
      <c r="N11" s="191">
        <f t="shared" si="14"/>
        <v>26.500250000000001</v>
      </c>
      <c r="O11" s="191">
        <f t="shared" si="9"/>
        <v>31.655205128205132</v>
      </c>
      <c r="P11" s="191">
        <f t="shared" si="15"/>
        <v>30.810615384615385</v>
      </c>
      <c r="Q11" s="191">
        <f t="shared" si="15"/>
        <v>32.499794871794876</v>
      </c>
      <c r="R11" s="191">
        <f t="shared" si="15"/>
        <v>30.872000000000003</v>
      </c>
      <c r="S11" s="191">
        <f t="shared" si="10"/>
        <v>27.060156556180946</v>
      </c>
      <c r="T11" s="191">
        <f t="shared" si="16"/>
        <v>26.25012820512821</v>
      </c>
      <c r="U11" s="191">
        <f t="shared" si="16"/>
        <v>27</v>
      </c>
      <c r="V11" s="191">
        <f t="shared" si="16"/>
        <v>27.930341463414635</v>
      </c>
      <c r="W11" s="307">
        <f t="shared" si="17"/>
        <v>27.470643418626111</v>
      </c>
      <c r="X11" s="191">
        <f t="shared" si="18"/>
        <v>27.506039529524386</v>
      </c>
      <c r="Y11" s="191">
        <f t="shared" si="19"/>
        <v>27.488711597162144</v>
      </c>
      <c r="Z11" s="191">
        <f t="shared" si="20"/>
        <v>27.838135347254124</v>
      </c>
      <c r="AA11" s="191">
        <f t="shared" si="11"/>
        <v>28.499671383280294</v>
      </c>
      <c r="AB11" s="191">
        <f t="shared" si="12"/>
        <v>29.119169144745193</v>
      </c>
      <c r="AC11" s="359">
        <f t="shared" ca="1" si="13"/>
        <v>28.120185882873646</v>
      </c>
      <c r="AD11" s="303"/>
      <c r="AE11" s="304"/>
      <c r="AG11" s="358">
        <f>(0.794871794871795*'Off Peak Detail'!AB11)+(0.205128205128205*'Off Peak Detail'!AB49)</f>
        <v>28.022435897435901</v>
      </c>
      <c r="AH11" s="358">
        <f>(0.777777777777778*'Off Peak Detail'!AC11)+(0.222222222222222*'Off Peak Detail'!AC49)</f>
        <v>27.25011111111111</v>
      </c>
      <c r="AI11" s="358">
        <f>(0.75609756097561*'Off Peak Detail'!AD11)+(0.24390243902439*'Off Peak Detail'!AD49)</f>
        <v>25.999756097560976</v>
      </c>
      <c r="AJ11" s="358">
        <f>(0.789473684210526*'Off Peak Detail'!AE11)+(0.210526315789474*'Off Peak Detail'!AE49)</f>
        <v>22.249736842105264</v>
      </c>
      <c r="AK11" s="358">
        <f>(0.794871794871795*'Off Peak Detail'!AF11)+(0.205128205128205*'Off Peak Detail'!AF49)</f>
        <v>24.028589743589745</v>
      </c>
      <c r="AL11" s="358">
        <f>(0.75*'Off Peak Detail'!AG11)+(0.25*'Off Peak Detail'!AG49)</f>
        <v>26.500250000000001</v>
      </c>
      <c r="AM11" s="358">
        <f>(0.794871794871795*'Off Peak Detail'!AH11)+(0.205128205128205*'Off Peak Detail'!AH49)</f>
        <v>30.810615384615385</v>
      </c>
      <c r="AN11" s="358">
        <f>(0.794871794871795*'Off Peak Detail'!AI11)+(0.205128205128205*'Off Peak Detail'!AI49)</f>
        <v>32.499794871794876</v>
      </c>
      <c r="AO11" s="358">
        <f>(0.75*'Off Peak Detail'!AJ11)+(0.25*'Off Peak Detail'!AJ49)</f>
        <v>30.872000000000003</v>
      </c>
      <c r="AP11" s="358">
        <f>(0.794871794871795*'Off Peak Detail'!AK11)+(0.205128205128205*'Off Peak Detail'!AK49)</f>
        <v>26.25012820512821</v>
      </c>
      <c r="AQ11" s="358">
        <f>(0.789473684210526*'Off Peak Detail'!AL11)+(0.210526315789474*'Off Peak Detail'!AL49)</f>
        <v>27</v>
      </c>
      <c r="AR11" s="358">
        <f>(0.75609756097561*'Off Peak Detail'!AM11)+(0.24390243902439*'Off Peak Detail'!AM49)</f>
        <v>27.930341463414635</v>
      </c>
      <c r="AS11" s="358">
        <f>(0.794871794871795*'Off Peak Detail'!AN11)+(0.205128205128205*'Off Peak Detail'!AN49)</f>
        <v>27.782025641025641</v>
      </c>
      <c r="AT11" s="358">
        <f>(0.777777777777778*'Off Peak Detail'!AO11)+(0.222222222222222*'Off Peak Detail'!AO49)</f>
        <v>26.00011111111111</v>
      </c>
      <c r="AU11" s="358">
        <f>(0.75609756097561*'Off Peak Detail'!AP11)+(0.24390243902439*'Off Peak Detail'!AP49)</f>
        <v>24.999975609756095</v>
      </c>
      <c r="AV11" s="358">
        <f>(0.789473684210526*'Off Peak Detail'!AQ11)+(0.210526315789474*'Off Peak Detail'!AQ49)</f>
        <v>24</v>
      </c>
      <c r="AW11" s="358">
        <f>(0.794871794871795*'Off Peak Detail'!AR11)+(0.205128205128205*'Off Peak Detail'!AR49)</f>
        <v>24.644589743589748</v>
      </c>
      <c r="AX11" s="358">
        <f>(0.75*'Off Peak Detail'!AS11)+(0.25*'Off Peak Detail'!AS49)</f>
        <v>26.750000000000004</v>
      </c>
      <c r="AY11" s="358">
        <f>(0.794871794871795*'Off Peak Detail'!AT11)+(0.205128205128205*'Off Peak Detail'!AT49)</f>
        <v>32.730410256410259</v>
      </c>
      <c r="AZ11" s="358">
        <f>(0.75609756097561*'Off Peak Detail'!AU11)+(0.24390243902439*'Off Peak Detail'!AU49)</f>
        <v>31.249634146341457</v>
      </c>
      <c r="BA11" s="358">
        <f>(0.789473684210526*'Off Peak Detail'!AV11)+(0.210526315789474*'Off Peak Detail'!AV49)</f>
        <v>30.20773684210527</v>
      </c>
      <c r="BB11" s="358">
        <f>(0.794871794871795*'Off Peak Detail'!AW11)+(0.205128205128205*'Off Peak Detail'!AW49)</f>
        <v>27.000025641025644</v>
      </c>
      <c r="BC11" s="358">
        <f>(0.75*'Off Peak Detail'!AX11)+(0.25*'Off Peak Detail'!AX49)</f>
        <v>26.0625</v>
      </c>
      <c r="BD11" s="358">
        <f>(0.794871794871795*'Off Peak Detail'!AY11)+(0.205128205128205*'Off Peak Detail'!AY49)</f>
        <v>28.656897435897434</v>
      </c>
      <c r="BE11" s="358">
        <f>(0.794871794871795*'Off Peak Detail'!AZ11)+(0.205128205128205*'Off Peak Detail'!AZ49)</f>
        <v>27.564153846153847</v>
      </c>
      <c r="BF11" s="358">
        <f>(0.743589743589744*'Off Peak Detail'!BA11)+(0.256410256410256*'Off Peak Detail'!BA49)</f>
        <v>26.200205128205127</v>
      </c>
      <c r="BG11" s="358">
        <f>(0.794871794871795*'Off Peak Detail'!BB11)+(0.205128205128205*'Off Peak Detail'!BB49)</f>
        <v>25.399923076923077</v>
      </c>
      <c r="BH11" s="358">
        <f>(0.789473684210526*'Off Peak Detail'!BC11)+(0.210526315789474*'Off Peak Detail'!BC49)</f>
        <v>24.610368421052634</v>
      </c>
      <c r="BI11" s="358">
        <f>(0.75609756097561*'Off Peak Detail'!BD11)+(0.24390243902439*'Off Peak Detail'!BD49)</f>
        <v>25.108121951219513</v>
      </c>
      <c r="BJ11" s="358">
        <f>(0.789473684210526*'Off Peak Detail'!BE11)+(0.210526315789474*'Off Peak Detail'!BE49)</f>
        <v>26.910105263157899</v>
      </c>
      <c r="BK11" s="358">
        <f>(0.794871794871795*'Off Peak Detail'!BF11)+(0.205128205128205*'Off Peak Detail'!BF49)</f>
        <v>31.767282051282052</v>
      </c>
      <c r="BL11" s="358">
        <f>(0.75609756097561*'Off Peak Detail'!BG11)+(0.24390243902439*'Off Peak Detail'!BG49)</f>
        <v>30.650048780487801</v>
      </c>
      <c r="BM11" s="358">
        <f>(0.789473684210526*'Off Peak Detail'!BH11)+(0.210526315789474*'Off Peak Detail'!BH49)</f>
        <v>29.748947368421057</v>
      </c>
      <c r="BN11" s="358">
        <f>(0.75609756097561*'Off Peak Detail'!BI11)+(0.24390243902439*'Off Peak Detail'!BI49)</f>
        <v>27.210170731707315</v>
      </c>
      <c r="BO11" s="358">
        <f>(0.789473684210526*'Off Peak Detail'!BJ11)+(0.210526315789474*'Off Peak Detail'!BJ49)</f>
        <v>26.406421052631583</v>
      </c>
      <c r="BP11" s="358">
        <f>(0.794871794871795*'Off Peak Detail'!BK11)+(0.205128205128205*'Off Peak Detail'!BK49)</f>
        <v>28.574102564102567</v>
      </c>
      <c r="BQ11" s="358">
        <f>(0.75609756097561*'Off Peak Detail'!BL11)+(0.24390243902439*'Off Peak Detail'!BL49)</f>
        <v>27.844024390243899</v>
      </c>
      <c r="BR11" s="358">
        <f>(0.777777777777778*'Off Peak Detail'!BM11)+(0.222222222222222*'Off Peak Detail'!BM49)</f>
        <v>26.620444444444445</v>
      </c>
      <c r="BS11" s="358">
        <f>(0.794871794871795*'Off Peak Detail'!BN11)+(0.205128205128205*'Off Peak Detail'!BN49)</f>
        <v>25.899897435897437</v>
      </c>
      <c r="BT11" s="358">
        <f>(0.789473684210526*'Off Peak Detail'!BO11)+(0.210526315789474*'Off Peak Detail'!BO49)</f>
        <v>25.180368421052638</v>
      </c>
      <c r="BU11" s="358">
        <f>(0.75609756097561*'Off Peak Detail'!BP11)+(0.24390243902439*'Off Peak Detail'!BP49)</f>
        <v>25.605463414634148</v>
      </c>
      <c r="BV11" s="358">
        <f>(0.789473684210526*'Off Peak Detail'!BQ11)+(0.210526315789474*'Off Peak Detail'!BQ49)</f>
        <v>27.270105263157902</v>
      </c>
      <c r="BW11" s="358">
        <f>(0.75609756097561*'Off Peak Detail'!BR11)+(0.24390243902439*'Off Peak Detail'!BR49)</f>
        <v>31.697536585365853</v>
      </c>
      <c r="BX11" s="358">
        <f>(0.794871794871795*'Off Peak Detail'!BS11)+(0.205128205128205*'Off Peak Detail'!BS49)</f>
        <v>30.680179487179487</v>
      </c>
      <c r="BY11" s="358">
        <f>(0.789473684210526*'Off Peak Detail'!BT11)+(0.210526315789474*'Off Peak Detail'!BT49)</f>
        <v>29.862631578947372</v>
      </c>
      <c r="BZ11" s="358">
        <f>(0.75609756097561*'Off Peak Detail'!BU11)+(0.24390243902439*'Off Peak Detail'!BU49)</f>
        <v>27.560048780487801</v>
      </c>
      <c r="CA11" s="358">
        <f>(0.789473684210526*'Off Peak Detail'!BV11)+(0.210526315789474*'Off Peak Detail'!BV49)</f>
        <v>26.796315789473688</v>
      </c>
      <c r="CB11" s="358">
        <f>(0.794871794871795*'Off Peak Detail'!BW11)+(0.205128205128205*'Off Peak Detail'!BW49)</f>
        <v>28.777974358974362</v>
      </c>
      <c r="CC11" s="358">
        <f>(0.75609756097561*'Off Peak Detail'!BX11)+(0.24390243902439*'Off Peak Detail'!BX49)</f>
        <v>28.135317073170732</v>
      </c>
      <c r="CD11" s="358">
        <f>(0.777777777777778*'Off Peak Detail'!BY11)+(0.222222222222222*'Off Peak Detail'!BY49)</f>
        <v>27.040111111111109</v>
      </c>
      <c r="CE11" s="358">
        <f>(0.794871794871795*'Off Peak Detail'!BZ11)+(0.205128205128205*'Off Peak Detail'!BZ49)</f>
        <v>26.390282051282053</v>
      </c>
      <c r="CF11" s="358">
        <f>(0.75*'Off Peak Detail'!CA11)+(0.25*'Off Peak Detail'!CA49)</f>
        <v>25.730249999999998</v>
      </c>
      <c r="CG11" s="358">
        <f>(0.794871794871795*'Off Peak Detail'!CB11)+(0.205128205128205*'Off Peak Detail'!CB49)</f>
        <v>26.080435897435898</v>
      </c>
      <c r="CH11" s="358">
        <f>(0.789473684210526*'Off Peak Detail'!CC11)+(0.210526315789474*'Off Peak Detail'!CC49)</f>
        <v>27.63</v>
      </c>
      <c r="CI11" s="358">
        <f>(0.75609756097561*'Off Peak Detail'!CD11)+(0.24390243902439*'Off Peak Detail'!CD49)</f>
        <v>31.64260975609756</v>
      </c>
      <c r="CJ11" s="358">
        <f>(0.794871794871795*'Off Peak Detail'!CE11)+(0.205128205128205*'Off Peak Detail'!CE49)</f>
        <v>30.730179487179488</v>
      </c>
      <c r="CK11" s="358">
        <f>(0.789473684210526*'Off Peak Detail'!CF11)+(0.210526315789474*'Off Peak Detail'!CF49)</f>
        <v>29.955105263157897</v>
      </c>
      <c r="CL11" s="358">
        <f>(0.75609756097561*'Off Peak Detail'!CG11)+(0.24390243902439*'Off Peak Detail'!CG49)</f>
        <v>27.879780487804879</v>
      </c>
      <c r="CM11" s="358">
        <f>(0.789473684210526*'Off Peak Detail'!CH11)+(0.210526315789474*'Off Peak Detail'!CH49)</f>
        <v>27.163526315789476</v>
      </c>
      <c r="CN11" s="358">
        <f>(0.75609756097561*'Off Peak Detail'!CI11)+(0.24390243902439*'Off Peak Detail'!CI49)</f>
        <v>28.976609756097563</v>
      </c>
      <c r="CO11" s="358">
        <f>(0.794871794871795*'Off Peak Detail'!CJ11)+(0.205128205128205*'Off Peak Detail'!CJ49)</f>
        <v>28.352743589743596</v>
      </c>
      <c r="CP11" s="358">
        <f>(0.777777777777778*'Off Peak Detail'!CK11)+(0.222222222222222*'Off Peak Detail'!CK49)</f>
        <v>27.39</v>
      </c>
      <c r="CQ11" s="358">
        <f>(0.794871794871795*'Off Peak Detail'!CL11)+(0.205128205128205*'Off Peak Detail'!CL49)</f>
        <v>26.799897435897439</v>
      </c>
      <c r="CR11" s="358">
        <f>(0.75*'Off Peak Detail'!CM11)+(0.25*'Off Peak Detail'!CM49)</f>
        <v>26.20025</v>
      </c>
      <c r="CS11" s="358">
        <f>(0.794871794871795*'Off Peak Detail'!CN11)+(0.205128205128205*'Off Peak Detail'!CN49)</f>
        <v>26.502333333333333</v>
      </c>
      <c r="CT11" s="358">
        <f>(0.789473684210526*'Off Peak Detail'!CO11)+(0.210526315789474*'Off Peak Detail'!CO49)</f>
        <v>27.940263157894737</v>
      </c>
      <c r="CU11" s="358">
        <f>(0.75609756097561*'Off Peak Detail'!CP11)+(0.24390243902439*'Off Peak Detail'!CP49)</f>
        <v>31.554682926829265</v>
      </c>
      <c r="CV11" s="358">
        <f>(0.794871794871795*'Off Peak Detail'!CQ11)+(0.205128205128205*'Off Peak Detail'!CQ49)</f>
        <v>30.749871794871797</v>
      </c>
      <c r="CW11" s="358">
        <f>(0.75*'Off Peak Detail'!CR11)+(0.25*'Off Peak Detail'!CR49)</f>
        <v>30.055750000000003</v>
      </c>
      <c r="CX11" s="358">
        <f>(0.794871794871795*'Off Peak Detail'!CS11)+(0.205128205128205*'Off Peak Detail'!CS49)</f>
        <v>28.169692307692308</v>
      </c>
      <c r="CY11" s="358">
        <f>(0.789473684210526*'Off Peak Detail'!CT11)+(0.210526315789474*'Off Peak Detail'!CT49)</f>
        <v>27.501421052631581</v>
      </c>
      <c r="CZ11" s="358">
        <f>(0.75609756097561*'Off Peak Detail'!CU11)+(0.24390243902439*'Off Peak Detail'!CU49)</f>
        <v>29.147902439024392</v>
      </c>
      <c r="DA11" s="358">
        <f>(0.794871794871795*'Off Peak Detail'!CV11)+(0.205128205128205*'Off Peak Detail'!CV49)</f>
        <v>28.582205128205132</v>
      </c>
      <c r="DB11" s="358">
        <f>(0.783783783783784*'Off Peak Detail'!CW11)+(0.216216216216216*'Off Peak Detail'!CW49)</f>
        <v>27.720027027027026</v>
      </c>
      <c r="DC11" s="358">
        <f>(0.75609756097561*'Off Peak Detail'!CX11)+(0.24390243902439*'Off Peak Detail'!CX49)</f>
        <v>27.159756097560972</v>
      </c>
      <c r="DD11" s="358">
        <f>(0.789473684210526*'Off Peak Detail'!CY11)+(0.210526315789474*'Off Peak Detail'!CY49)</f>
        <v>26.609894736842108</v>
      </c>
      <c r="DE11" s="358">
        <f>(0.794871794871795*'Off Peak Detail'!CZ11)+(0.205128205128205*'Off Peak Detail'!CZ49)</f>
        <v>26.876461538461541</v>
      </c>
      <c r="DF11" s="358">
        <f>(0.75*'Off Peak Detail'!DA11)+(0.25*'Off Peak Detail'!DA49)</f>
        <v>28.22025</v>
      </c>
      <c r="DG11" s="358">
        <f>(0.794871794871795*'Off Peak Detail'!DB11)+(0.205128205128205*'Off Peak Detail'!DB49)</f>
        <v>31.552923076923079</v>
      </c>
      <c r="DH11" s="358">
        <f>(0.75609756097561*'Off Peak Detail'!DC11)+(0.24390243902439*'Off Peak Detail'!DC49)</f>
        <v>30.840121951219508</v>
      </c>
      <c r="DI11" s="358">
        <f>(0.789473684210526*'Off Peak Detail'!DD11)+(0.210526315789474*'Off Peak Detail'!DD49)</f>
        <v>30.157789473684218</v>
      </c>
      <c r="DJ11" s="358">
        <f>(0.794871794871795*'Off Peak Detail'!DE11)+(0.205128205128205*'Off Peak Detail'!DE49)</f>
        <v>28.449769230769231</v>
      </c>
      <c r="DK11" s="358">
        <f>(0.75*'Off Peak Detail'!DF11)+(0.25*'Off Peak Detail'!DF49)</f>
        <v>27.820750000000004</v>
      </c>
      <c r="DL11" s="358">
        <f>(0.794871794871795*'Off Peak Detail'!DG11)+(0.205128205128205*'Off Peak Detail'!DG49)</f>
        <v>29.33415384615385</v>
      </c>
      <c r="DM11" s="358">
        <f>(0.794871794871795*'Off Peak Detail'!DH11)+(0.205128205128205*'Off Peak Detail'!DH49)</f>
        <v>28.819666666666667</v>
      </c>
      <c r="DN11" s="358">
        <f>(0.777777777777778*'Off Peak Detail'!DI11)+(0.222222222222222*'Off Peak Detail'!DI49)</f>
        <v>28.030111111111111</v>
      </c>
      <c r="DO11" s="358">
        <f>(0.75609756097561*'Off Peak Detail'!DJ11)+(0.24390243902439*'Off Peak Detail'!DJ49)</f>
        <v>27.51970731707317</v>
      </c>
      <c r="DP11" s="358">
        <f>(0.789473684210526*'Off Peak Detail'!DK11)+(0.210526315789474*'Off Peak Detail'!DK49)</f>
        <v>27.010263157894741</v>
      </c>
      <c r="DQ11" s="358">
        <f>(0.75609756097561*'Off Peak Detail'!DL11)+(0.24390243902439*'Off Peak Detail'!DL49)</f>
        <v>27.249682926829266</v>
      </c>
      <c r="DR11" s="358">
        <f>(0.789473684210526*'Off Peak Detail'!DM11)+(0.210526315789474*'Off Peak Detail'!DM49)</f>
        <v>28.510368421052632</v>
      </c>
      <c r="DS11" s="358">
        <f>(0.794871794871795*'Off Peak Detail'!DN11)+(0.205128205128205*'Off Peak Detail'!DN49)</f>
        <v>31.582769230769234</v>
      </c>
      <c r="DT11" s="358">
        <f>(0.75609756097561*'Off Peak Detail'!DO11)+(0.24390243902439*'Off Peak Detail'!DO49)</f>
        <v>30.939926829268295</v>
      </c>
      <c r="DU11" s="358">
        <f>(0.789473684210526*'Off Peak Detail'!DP11)+(0.210526315789474*'Off Peak Detail'!DP49)</f>
        <v>30.28826315789474</v>
      </c>
      <c r="DV11" s="358">
        <f>(0.794871794871795*'Off Peak Detail'!DQ11)+(0.205128205128205*'Off Peak Detail'!DQ49)</f>
        <v>28.729794871794873</v>
      </c>
      <c r="DW11" s="358">
        <f>(0.75*'Off Peak Detail'!DR11)+(0.25*'Off Peak Detail'!DR49)</f>
        <v>28.127500000000005</v>
      </c>
      <c r="DX11" s="358">
        <f>(0.794871794871795*'Off Peak Detail'!DS11)+(0.205128205128205*'Off Peak Detail'!DS49)</f>
        <v>29.525794871794872</v>
      </c>
      <c r="DY11" s="358">
        <f>(0.75609756097561*'Off Peak Detail'!DT11)+(0.24390243902439*'Off Peak Detail'!DT49)</f>
        <v>29.060121951219507</v>
      </c>
      <c r="DZ11" s="358">
        <f>(0.777777777777778*'Off Peak Detail'!DU11)+(0.222222222222222*'Off Peak Detail'!DU49)</f>
        <v>28.339888888888886</v>
      </c>
      <c r="EA11" s="358">
        <f>(0.794871794871795*'Off Peak Detail'!DV11)+(0.205128205128205*'Off Peak Detail'!DV49)</f>
        <v>27.869743589743592</v>
      </c>
      <c r="EB11" s="358">
        <f>(0.789473684210526*'Off Peak Detail'!DW11)+(0.210526315789474*'Off Peak Detail'!DW49)</f>
        <v>27.400263157894742</v>
      </c>
      <c r="EC11" s="358">
        <f>(0.75609756097561*'Off Peak Detail'!DX11)+(0.24390243902439*'Off Peak Detail'!DX49)</f>
        <v>27.602853658536585</v>
      </c>
      <c r="ED11" s="358">
        <f>(0.789473684210526*'Off Peak Detail'!DY11)+(0.210526315789474*'Off Peak Detail'!DY49)</f>
        <v>28.789736842105267</v>
      </c>
      <c r="EE11" s="358">
        <f>(0.794871794871795*'Off Peak Detail'!DZ11)+(0.205128205128205*'Off Peak Detail'!DZ49)</f>
        <v>31.622051282051284</v>
      </c>
      <c r="EF11" s="358">
        <f>(0.75609756097561*'Off Peak Detail'!EA11)+(0.24390243902439*'Off Peak Detail'!EA49)</f>
        <v>31.050390243902438</v>
      </c>
      <c r="EG11" s="358">
        <f>(0.789473684210526*'Off Peak Detail'!EB11)+(0.210526315789474*'Off Peak Detail'!EB49)</f>
        <v>30.428000000000004</v>
      </c>
      <c r="EH11" s="358">
        <f>(0.75609756097561*'Off Peak Detail'!EC11)+(0.24390243902439*'Off Peak Detail'!EC49)</f>
        <v>29.000390243902437</v>
      </c>
      <c r="EI11" s="358">
        <f>(0.789473684210526*'Off Peak Detail'!ED11)+(0.210526315789474*'Off Peak Detail'!ED49)</f>
        <v>28.412263157894742</v>
      </c>
      <c r="EJ11" s="358">
        <f>(0.794871794871795*'Off Peak Detail'!EE11)+(0.205128205128205*'Off Peak Detail'!EE49)</f>
        <v>29.729307692307692</v>
      </c>
    </row>
    <row r="12" spans="1:140" ht="13.65" customHeight="1" x14ac:dyDescent="0.2">
      <c r="A12" s="305" t="s">
        <v>144</v>
      </c>
      <c r="B12" s="282"/>
      <c r="C12" s="358">
        <f ca="1">(0.833333333333333*'Off Peak Detail'!D12)+(0.166666666666667*'Off Peak Detail'!D50)</f>
        <v>25.97</v>
      </c>
      <c r="D12" s="358">
        <f ca="1">(0.789473684210526*'Off Peak Detail'!E12)+(0.210526315789474*'Off Peak Detail'!E50)</f>
        <v>19.964683823033358</v>
      </c>
      <c r="E12" s="358">
        <f>(0.75609756097561*'Off Peak Detail'!F12)+(0.24390243902439*'Off Peak Detail'!F50)</f>
        <v>23.981829268292682</v>
      </c>
      <c r="F12" s="307">
        <f t="shared" ca="1" si="6"/>
        <v>22.5678265634456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19.141085800531663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65" customHeight="1" x14ac:dyDescent="0.2">
      <c r="A13" s="305" t="s">
        <v>143</v>
      </c>
      <c r="B13" s="306" t="s">
        <v>48</v>
      </c>
      <c r="C13" s="358">
        <f ca="1">(0.833333333333333*'Off Peak Detail'!D13)+(0.166666666666667*'Off Peak Detail'!D51)</f>
        <v>23.72</v>
      </c>
      <c r="D13" s="358">
        <f ca="1">(0.789473684210526*'Off Peak Detail'!E13)+(0.210526315789474*'Off Peak Detail'!E51)</f>
        <v>20.234210526315792</v>
      </c>
      <c r="E13" s="358">
        <f>(0.75609756097561*'Off Peak Detail'!F13)+(0.24390243902439*'Off Peak Detail'!F51)</f>
        <v>23.213707317073169</v>
      </c>
      <c r="F13" s="307">
        <f t="shared" ca="1" si="6"/>
        <v>22.042817634065383</v>
      </c>
      <c r="G13" s="191">
        <f t="shared" si="7"/>
        <v>24.455102564102567</v>
      </c>
      <c r="H13" s="191">
        <f t="shared" si="0"/>
        <v>24.409871794871798</v>
      </c>
      <c r="I13" s="191">
        <f t="shared" si="0"/>
        <v>24.500333333333334</v>
      </c>
      <c r="J13" s="191">
        <f t="shared" si="8"/>
        <v>24.499722079589215</v>
      </c>
      <c r="K13" s="191">
        <f t="shared" si="14"/>
        <v>24.49970731707317</v>
      </c>
      <c r="L13" s="191">
        <f t="shared" si="14"/>
        <v>24.499736842105261</v>
      </c>
      <c r="M13" s="191">
        <f t="shared" si="14"/>
        <v>24.486897435897436</v>
      </c>
      <c r="N13" s="191">
        <f t="shared" si="14"/>
        <v>25.250250000000001</v>
      </c>
      <c r="O13" s="191">
        <f t="shared" si="9"/>
        <v>32.686256410256412</v>
      </c>
      <c r="P13" s="191">
        <f t="shared" si="15"/>
        <v>31.87215384615385</v>
      </c>
      <c r="Q13" s="191">
        <f t="shared" si="15"/>
        <v>33.500358974358974</v>
      </c>
      <c r="R13" s="191">
        <f t="shared" si="15"/>
        <v>27.693750000000001</v>
      </c>
      <c r="S13" s="191">
        <f t="shared" si="10"/>
        <v>25.395455240665768</v>
      </c>
      <c r="T13" s="191">
        <f t="shared" si="16"/>
        <v>26.500102564102566</v>
      </c>
      <c r="U13" s="191">
        <f t="shared" si="16"/>
        <v>24.83526315789474</v>
      </c>
      <c r="V13" s="191">
        <f t="shared" si="16"/>
        <v>24.850999999999999</v>
      </c>
      <c r="W13" s="307">
        <f t="shared" si="17"/>
        <v>26.421035883115152</v>
      </c>
      <c r="X13" s="191">
        <f t="shared" si="18"/>
        <v>27.35833480195161</v>
      </c>
      <c r="Y13" s="191">
        <f t="shared" si="19"/>
        <v>27.427522140612922</v>
      </c>
      <c r="Z13" s="191">
        <f t="shared" si="20"/>
        <v>27.739384731189258</v>
      </c>
      <c r="AA13" s="191">
        <f t="shared" si="11"/>
        <v>28.252086386854835</v>
      </c>
      <c r="AB13" s="191">
        <f t="shared" si="12"/>
        <v>28.748454977400741</v>
      </c>
      <c r="AC13" s="359">
        <f t="shared" ca="1" si="13"/>
        <v>27.747392544241031</v>
      </c>
      <c r="AD13" s="303"/>
      <c r="AE13" s="304"/>
      <c r="AF13" s="304"/>
      <c r="AG13" s="358">
        <f>(0.794871794871795*'Off Peak Detail'!AB13)+(0.205128205128205*'Off Peak Detail'!AB51)</f>
        <v>24.409871794871798</v>
      </c>
      <c r="AH13" s="358">
        <f>(0.777777777777778*'Off Peak Detail'!AC13)+(0.222222222222222*'Off Peak Detail'!AC51)</f>
        <v>24.500333333333334</v>
      </c>
      <c r="AI13" s="358">
        <f>(0.75609756097561*'Off Peak Detail'!AD13)+(0.24390243902439*'Off Peak Detail'!AD51)</f>
        <v>24.49970731707317</v>
      </c>
      <c r="AJ13" s="358">
        <f>(0.789473684210526*'Off Peak Detail'!AE13)+(0.210526315789474*'Off Peak Detail'!AE51)</f>
        <v>24.499736842105261</v>
      </c>
      <c r="AK13" s="358">
        <f>(0.794871794871795*'Off Peak Detail'!AF13)+(0.205128205128205*'Off Peak Detail'!AF51)</f>
        <v>24.486897435897436</v>
      </c>
      <c r="AL13" s="358">
        <f>(0.75*'Off Peak Detail'!AG13)+(0.25*'Off Peak Detail'!AG51)</f>
        <v>25.250250000000001</v>
      </c>
      <c r="AM13" s="358">
        <f>(0.794871794871795*'Off Peak Detail'!AH13)+(0.205128205128205*'Off Peak Detail'!AH51)</f>
        <v>31.87215384615385</v>
      </c>
      <c r="AN13" s="358">
        <f>(0.794871794871795*'Off Peak Detail'!AI13)+(0.205128205128205*'Off Peak Detail'!AI51)</f>
        <v>33.500358974358974</v>
      </c>
      <c r="AO13" s="358">
        <f>(0.75*'Off Peak Detail'!AJ13)+(0.25*'Off Peak Detail'!AJ51)</f>
        <v>27.693750000000001</v>
      </c>
      <c r="AP13" s="358">
        <f>(0.794871794871795*'Off Peak Detail'!AK13)+(0.205128205128205*'Off Peak Detail'!AK51)</f>
        <v>26.500102564102566</v>
      </c>
      <c r="AQ13" s="358">
        <f>(0.789473684210526*'Off Peak Detail'!AL13)+(0.210526315789474*'Off Peak Detail'!AL51)</f>
        <v>24.83526315789474</v>
      </c>
      <c r="AR13" s="358">
        <f>(0.75609756097561*'Off Peak Detail'!AM13)+(0.24390243902439*'Off Peak Detail'!AM51)</f>
        <v>24.850999999999999</v>
      </c>
      <c r="AS13" s="358">
        <f>(0.794871794871795*'Off Peak Detail'!AN13)+(0.205128205128205*'Off Peak Detail'!AN51)</f>
        <v>25.804358974358976</v>
      </c>
      <c r="AT13" s="358">
        <f>(0.777777777777778*'Off Peak Detail'!AO13)+(0.222222222222222*'Off Peak Detail'!AO51)</f>
        <v>25.99988888888889</v>
      </c>
      <c r="AU13" s="358">
        <f>(0.75609756097561*'Off Peak Detail'!AP13)+(0.24390243902439*'Off Peak Detail'!AP51)</f>
        <v>25.500243902439024</v>
      </c>
      <c r="AV13" s="358">
        <f>(0.789473684210526*'Off Peak Detail'!AQ13)+(0.210526315789474*'Off Peak Detail'!AQ51)</f>
        <v>25.000263157894739</v>
      </c>
      <c r="AW13" s="358">
        <f>(0.794871794871795*'Off Peak Detail'!AR13)+(0.205128205128205*'Off Peak Detail'!AR51)</f>
        <v>24.868282051282051</v>
      </c>
      <c r="AX13" s="358">
        <f>(0.75*'Off Peak Detail'!AS13)+(0.25*'Off Peak Detail'!AS51)</f>
        <v>26.500125000000001</v>
      </c>
      <c r="AY13" s="358">
        <f>(0.794871794871795*'Off Peak Detail'!AT13)+(0.205128205128205*'Off Peak Detail'!AT51)</f>
        <v>30.46469230769231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27.500358974358981</v>
      </c>
      <c r="BC13" s="358">
        <f>(0.75*'Off Peak Detail'!AX13)+(0.25*'Off Peak Detail'!AX51)</f>
        <v>24.806249999999999</v>
      </c>
      <c r="BD13" s="358">
        <f>(0.794871794871795*'Off Peak Detail'!AY13)+(0.205128205128205*'Off Peak Detail'!AY51)</f>
        <v>25.353051282051283</v>
      </c>
      <c r="BE13" s="358">
        <f>(0.794871794871795*'Off Peak Detail'!AZ13)+(0.205128205128205*'Off Peak Detail'!AZ51)</f>
        <v>26.258051282051284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25.630263157894738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26.869736842105262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33.899878048780479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27.710243902439025</v>
      </c>
      <c r="BO13" s="358">
        <f>(0.789473684210526*'Off Peak Detail'!BJ13)+(0.210526315789474*'Off Peak Detail'!BJ51)</f>
        <v>25.456578947368424</v>
      </c>
      <c r="BP13" s="358">
        <f>(0.794871794871795*'Off Peak Detail'!BK13)+(0.205128205128205*'Off Peak Detail'!BK51)</f>
        <v>25.836743589743591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26.020263157894739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33.52017948717949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25.867105263157896</v>
      </c>
      <c r="CB13" s="358">
        <f>(0.794871794871795*'Off Peak Detail'!BW13)+(0.205128205128205*'Off Peak Detail'!BW51)</f>
        <v>26.162794871794873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27.059666666666665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26.389875000000004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28.119780487804881</v>
      </c>
      <c r="CM13" s="358">
        <f>(0.789473684210526*'Off Peak Detail'!CH13)+(0.210526315789474*'Off Peak Detail'!CH51)</f>
        <v>26.255526315789478</v>
      </c>
      <c r="CN13" s="358">
        <f>(0.75609756097561*'Off Peak Detail'!CI13)+(0.24390243902439*'Off Peak Detail'!CI51)</f>
        <v>26.508853658536584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26.749875000000003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29.905731707317067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26.624210526315789</v>
      </c>
      <c r="CZ13" s="358">
        <f>(0.75609756097561*'Off Peak Detail'!CU13)+(0.24390243902439*'Off Peak Detail'!CU51)</f>
        <v>26.823195121951215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27.62016216216216</v>
      </c>
      <c r="DC13" s="358">
        <f>(0.75609756097561*'Off Peak Detail'!CX13)+(0.24390243902439*'Off Peak Detail'!CX51)</f>
        <v>27.340317073170731</v>
      </c>
      <c r="DD13" s="358">
        <f>(0.789473684210526*'Off Peak Detail'!CY13)+(0.210526315789474*'Off Peak Detail'!CY51)</f>
        <v>27.060000000000002</v>
      </c>
      <c r="DE13" s="358">
        <f>(0.794871794871795*'Off Peak Detail'!CZ13)+(0.205128205128205*'Off Peak Detail'!CZ51)</f>
        <v>26.975897435897437</v>
      </c>
      <c r="DF13" s="358">
        <f>(0.75*'Off Peak Detail'!DA13)+(0.25*'Off Peak Detail'!DA51)</f>
        <v>27.929625000000001</v>
      </c>
      <c r="DG13" s="358">
        <f>(0.794871794871795*'Off Peak Detail'!DB13)+(0.205128205128205*'Off Peak Detail'!DB51)</f>
        <v>29.90446153846154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26.958375</v>
      </c>
      <c r="DL13" s="358">
        <f>(0.794871794871795*'Off Peak Detail'!DG13)+(0.205128205128205*'Off Peak Detail'!DG51)</f>
        <v>27.066230769230771</v>
      </c>
      <c r="DM13" s="358">
        <f>(0.794871794871795*'Off Peak Detail'!DH13)+(0.205128205128205*'Off Peak Detail'!DH51)</f>
        <v>27.696641025641025</v>
      </c>
      <c r="DN13" s="358">
        <f>(0.777777777777778*'Off Peak Detail'!DI13)+(0.222222222222222*'Off Peak Detail'!DI51)</f>
        <v>27.880000000000003</v>
      </c>
      <c r="DO13" s="358">
        <f>(0.75609756097561*'Off Peak Detail'!DJ13)+(0.24390243902439*'Off Peak Detail'!DJ51)</f>
        <v>27.619999999999997</v>
      </c>
      <c r="DP13" s="358">
        <f>(0.789473684210526*'Off Peak Detail'!DK13)+(0.210526315789474*'Off Peak Detail'!DK51)</f>
        <v>27.36</v>
      </c>
      <c r="DQ13" s="358">
        <f>(0.75609756097561*'Off Peak Detail'!DL13)+(0.24390243902439*'Off Peak Detail'!DL51)</f>
        <v>27.285804878048779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29.952589743589741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28.730205128205128</v>
      </c>
      <c r="DW13" s="358">
        <f>(0.75*'Off Peak Detail'!DR13)+(0.25*'Off Peak Detail'!DR51)</f>
        <v>27.273375000000001</v>
      </c>
      <c r="DX13" s="358">
        <f>(0.794871794871795*'Off Peak Detail'!DS13)+(0.205128205128205*'Off Peak Detail'!DS51)</f>
        <v>27.339025641025643</v>
      </c>
      <c r="DY13" s="358">
        <f>(0.75609756097561*'Off Peak Detail'!DT13)+(0.24390243902439*'Off Peak Detail'!DT51)</f>
        <v>27.956853658536584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27.900051282051287</v>
      </c>
      <c r="EB13" s="358">
        <f>(0.789473684210526*'Off Peak Detail'!DW13)+(0.210526315789474*'Off Peak Detail'!DW51)</f>
        <v>27.660000000000004</v>
      </c>
      <c r="EC13" s="358">
        <f>(0.75609756097561*'Off Peak Detail'!DX13)+(0.24390243902439*'Off Peak Detail'!DX51)</f>
        <v>27.59119512195122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30.001512820512822</v>
      </c>
      <c r="EF13" s="358">
        <f>(0.75609756097561*'Off Peak Detail'!EA13)+(0.24390243902439*'Off Peak Detail'!EA51)</f>
        <v>32.589951219512187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27.570789473684208</v>
      </c>
      <c r="EJ13" s="358">
        <f>(0.794871794871795*'Off Peak Detail'!EE13)+(0.205128205128205*'Off Peak Detail'!EE51)</f>
        <v>27.601487179487179</v>
      </c>
    </row>
    <row r="14" spans="1:140" ht="13.65" customHeight="1" x14ac:dyDescent="0.2">
      <c r="A14" s="305" t="s">
        <v>141</v>
      </c>
      <c r="B14" s="282"/>
      <c r="C14" s="358">
        <f ca="1">(0.833333333333333*'Off Peak Detail'!D14)+(0.166666666666667*'Off Peak Detail'!D52)</f>
        <v>22.45</v>
      </c>
      <c r="D14" s="358">
        <f ca="1">(0.789473684210526*'Off Peak Detail'!E14)+(0.210526315789474*'Off Peak Detail'!E52)</f>
        <v>19.217094736842107</v>
      </c>
      <c r="E14" s="358">
        <f>(0.75609756097561*'Off Peak Detail'!F14)+(0.24390243902439*'Off Peak Detail'!F52)</f>
        <v>21.898951219512199</v>
      </c>
      <c r="F14" s="307">
        <f t="shared" ca="1" si="6"/>
        <v>20.857052883692425</v>
      </c>
      <c r="G14" s="191">
        <f t="shared" si="7"/>
        <v>22.447405982905984</v>
      </c>
      <c r="H14" s="191">
        <f t="shared" si="0"/>
        <v>22.394589743589748</v>
      </c>
      <c r="I14" s="191">
        <f t="shared" si="0"/>
        <v>22.500222222222224</v>
      </c>
      <c r="J14" s="191">
        <f t="shared" si="8"/>
        <v>22.500207317073169</v>
      </c>
      <c r="K14" s="191">
        <f t="shared" si="14"/>
        <v>22.500414634146342</v>
      </c>
      <c r="L14" s="191">
        <f t="shared" si="14"/>
        <v>22.5</v>
      </c>
      <c r="M14" s="191">
        <f t="shared" si="14"/>
        <v>22.307435897435894</v>
      </c>
      <c r="N14" s="191">
        <f t="shared" si="14"/>
        <v>23.25</v>
      </c>
      <c r="O14" s="191">
        <f t="shared" si="9"/>
        <v>32.604025641025643</v>
      </c>
      <c r="P14" s="191">
        <f t="shared" si="15"/>
        <v>31.708076923076923</v>
      </c>
      <c r="Q14" s="191">
        <f t="shared" si="15"/>
        <v>33.499974358974356</v>
      </c>
      <c r="R14" s="191">
        <f t="shared" si="15"/>
        <v>27.571874999999999</v>
      </c>
      <c r="S14" s="191">
        <f t="shared" si="10"/>
        <v>23.979348693810824</v>
      </c>
      <c r="T14" s="191">
        <f t="shared" si="16"/>
        <v>25.000102564102569</v>
      </c>
      <c r="U14" s="191">
        <f t="shared" si="16"/>
        <v>24.105894736842103</v>
      </c>
      <c r="V14" s="191">
        <f t="shared" si="16"/>
        <v>22.832048780487803</v>
      </c>
      <c r="W14" s="307">
        <f t="shared" si="17"/>
        <v>25.029865002350697</v>
      </c>
      <c r="X14" s="191">
        <f t="shared" si="18"/>
        <v>25.381049499703579</v>
      </c>
      <c r="Y14" s="191">
        <f t="shared" si="19"/>
        <v>25.38508851576016</v>
      </c>
      <c r="Z14" s="191">
        <f t="shared" si="20"/>
        <v>25.755080862896289</v>
      </c>
      <c r="AA14" s="191">
        <f t="shared" si="11"/>
        <v>26.268298682801756</v>
      </c>
      <c r="AB14" s="191">
        <f t="shared" si="12"/>
        <v>26.763569613705055</v>
      </c>
      <c r="AC14" s="359">
        <f t="shared" ca="1" si="13"/>
        <v>25.845231834363144</v>
      </c>
      <c r="AD14" s="303"/>
      <c r="AE14" s="304"/>
      <c r="AG14" s="358">
        <f>(0.794871794871795*'Off Peak Detail'!AB14)+(0.205128205128205*'Off Peak Detail'!AB52)</f>
        <v>22.394589743589748</v>
      </c>
      <c r="AH14" s="358">
        <f>(0.777777777777778*'Off Peak Detail'!AC14)+(0.222222222222222*'Off Peak Detail'!AC52)</f>
        <v>22.500222222222224</v>
      </c>
      <c r="AI14" s="358">
        <f>(0.75609756097561*'Off Peak Detail'!AD14)+(0.24390243902439*'Off Peak Detail'!AD52)</f>
        <v>22.500414634146342</v>
      </c>
      <c r="AJ14" s="358">
        <f>(0.789473684210526*'Off Peak Detail'!AE14)+(0.210526315789474*'Off Peak Detail'!AE52)</f>
        <v>22.5</v>
      </c>
      <c r="AK14" s="358">
        <f>(0.794871794871795*'Off Peak Detail'!AF14)+(0.205128205128205*'Off Peak Detail'!AF52)</f>
        <v>22.307435897435894</v>
      </c>
      <c r="AL14" s="358">
        <f>(0.75*'Off Peak Detail'!AG14)+(0.25*'Off Peak Detail'!AG52)</f>
        <v>23.25</v>
      </c>
      <c r="AM14" s="358">
        <f>(0.794871794871795*'Off Peak Detail'!AH14)+(0.205128205128205*'Off Peak Detail'!AH52)</f>
        <v>31.708076923076923</v>
      </c>
      <c r="AN14" s="358">
        <f>(0.794871794871795*'Off Peak Detail'!AI14)+(0.205128205128205*'Off Peak Detail'!AI52)</f>
        <v>33.499974358974356</v>
      </c>
      <c r="AO14" s="358">
        <f>(0.75*'Off Peak Detail'!AJ14)+(0.25*'Off Peak Detail'!AJ52)</f>
        <v>27.571874999999999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24.105894736842103</v>
      </c>
      <c r="AR14" s="358">
        <f>(0.75609756097561*'Off Peak Detail'!AM14)+(0.24390243902439*'Off Peak Detail'!AM52)</f>
        <v>22.832048780487803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23.547499999999999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23.85074358974359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24.439736842105269</v>
      </c>
      <c r="BK14" s="358">
        <f>(0.794871794871795*'Off Peak Detail'!BF14)+(0.205128205128205*'Off Peak Detail'!BF52)</f>
        <v>28.875435897435899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29.523947368421055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24.260526315789477</v>
      </c>
      <c r="BP14" s="358">
        <f>(0.794871794871795*'Off Peak Detail'!BK14)+(0.205128205128205*'Off Peak Detail'!BK52)</f>
        <v>23.451717948717949</v>
      </c>
      <c r="BQ14" s="358">
        <f>(0.75609756097561*'Off Peak Detail'!BL14)+(0.24390243902439*'Off Peak Detail'!BL52)</f>
        <v>24.205609756097559</v>
      </c>
      <c r="BR14" s="358">
        <f>(0.777777777777778*'Off Peak Detail'!BM14)+(0.222222222222222*'Off Peak Detail'!BM52)</f>
        <v>24.350333333333335</v>
      </c>
      <c r="BS14" s="358">
        <f>(0.794871794871795*'Off Peak Detail'!BN14)+(0.205128205128205*'Off Peak Detail'!BN52)</f>
        <v>23.979743589743592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32.249923076923082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24.702736842105264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24.67988888888889</v>
      </c>
      <c r="CE14" s="358">
        <f>(0.794871794871795*'Off Peak Detail'!BZ14)+(0.205128205128205*'Off Peak Detail'!BZ52)</f>
        <v>24.340076923076921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25.039736842105267</v>
      </c>
      <c r="CI14" s="358">
        <f>(0.75609756097561*'Off Peak Detail'!CD14)+(0.24390243902439*'Off Peak Detail'!CD52)</f>
        <v>28.579097560975608</v>
      </c>
      <c r="CJ14" s="358">
        <f>(0.794871794871795*'Off Peak Detail'!CE14)+(0.205128205128205*'Off Peak Detail'!CE52)</f>
        <v>31.85023076923077</v>
      </c>
      <c r="CK14" s="358">
        <f>(0.789473684210526*'Off Peak Detail'!CF14)+(0.210526315789474*'Off Peak Detail'!CF52)</f>
        <v>29.137894736842107</v>
      </c>
      <c r="CL14" s="358">
        <f>(0.75609756097561*'Off Peak Detail'!CG14)+(0.24390243902439*'Off Peak Detail'!CG52)</f>
        <v>26.080317073170733</v>
      </c>
      <c r="CM14" s="358">
        <f>(0.789473684210526*'Off Peak Detail'!CH14)+(0.210526315789474*'Off Peak Detail'!CH52)</f>
        <v>25.124315789473687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24.850564102564103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25.330263157894741</v>
      </c>
      <c r="CU14" s="358">
        <f>(0.75609756097561*'Off Peak Detail'!CP14)+(0.24390243902439*'Off Peak Detail'!CP52)</f>
        <v>28.470048780487801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26.279615384615386</v>
      </c>
      <c r="CY14" s="358">
        <f>(0.789473684210526*'Off Peak Detail'!CT14)+(0.210526315789474*'Off Peak Detail'!CT52)</f>
        <v>25.513421052631582</v>
      </c>
      <c r="CZ14" s="358">
        <f>(0.75609756097561*'Off Peak Detail'!CU14)+(0.24390243902439*'Off Peak Detail'!CU52)</f>
        <v>24.605317073170731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28.952368421052633</v>
      </c>
      <c r="DJ14" s="358">
        <f>(0.794871794871795*'Off Peak Detail'!DE14)+(0.205128205128205*'Off Peak Detail'!DE52)</f>
        <v>26.480076923076929</v>
      </c>
      <c r="DK14" s="358">
        <f>(0.75*'Off Peak Detail'!DF14)+(0.25*'Off Peak Detail'!DF52)</f>
        <v>25.866250000000001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25.849736842105266</v>
      </c>
      <c r="DS14" s="358">
        <f>(0.794871794871795*'Off Peak Detail'!DN14)+(0.205128205128205*'Off Peak Detail'!DN52)</f>
        <v>28.411512820512826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26.670205128205129</v>
      </c>
      <c r="DW14" s="358">
        <f>(0.75*'Off Peak Detail'!DR14)+(0.25*'Off Peak Detail'!DR52)</f>
        <v>26.192250000000001</v>
      </c>
      <c r="DX14" s="358">
        <f>(0.794871794871795*'Off Peak Detail'!DS14)+(0.205128205128205*'Off Peak Detail'!DS52)</f>
        <v>25.218205128205128</v>
      </c>
      <c r="DY14" s="358">
        <f>(0.75609756097561*'Off Peak Detail'!DT14)+(0.24390243902439*'Off Peak Detail'!DT52)</f>
        <v>25.687707317073169</v>
      </c>
      <c r="DZ14" s="358">
        <f>(0.777777777777778*'Off Peak Detail'!DU14)+(0.222222222222222*'Off Peak Detail'!DU52)</f>
        <v>25.82022222222222</v>
      </c>
      <c r="EA14" s="358">
        <f>(0.794871794871795*'Off Peak Detail'!DV14)+(0.205128205128205*'Off Peak Detail'!DV52)</f>
        <v>25.580205128205129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31.030073170731704</v>
      </c>
      <c r="EG14" s="358">
        <f>(0.789473684210526*'Off Peak Detail'!EB14)+(0.210526315789474*'Off Peak Detail'!EB52)</f>
        <v>28.914473684210531</v>
      </c>
      <c r="EH14" s="358">
        <f>(0.75609756097561*'Off Peak Detail'!EC14)+(0.24390243902439*'Off Peak Detail'!EC52)</f>
        <v>26.869658536585366</v>
      </c>
      <c r="EI14" s="358">
        <f>(0.789473684210526*'Off Peak Detail'!ED14)+(0.210526315789474*'Off Peak Detail'!ED52)</f>
        <v>26.513684210526314</v>
      </c>
      <c r="EJ14" s="358">
        <f>(0.794871794871795*'Off Peak Detail'!EE14)+(0.205128205128205*'Off Peak Detail'!EE52)</f>
        <v>25.523692307692308</v>
      </c>
    </row>
    <row r="15" spans="1:140" ht="13.65" customHeight="1" thickBot="1" x14ac:dyDescent="0.25">
      <c r="A15" s="310" t="s">
        <v>145</v>
      </c>
      <c r="B15" s="311" t="s">
        <v>47</v>
      </c>
      <c r="C15" s="360">
        <f ca="1">(0.833333333333333*'Off Peak Detail'!D15)+(0.166666666666667*'Off Peak Detail'!D53)</f>
        <v>23.033333333333335</v>
      </c>
      <c r="D15" s="360">
        <f ca="1">(0.789473684210526*'Off Peak Detail'!E15)+(0.210526315789474*'Off Peak Detail'!E53)</f>
        <v>19.738147368421053</v>
      </c>
      <c r="E15" s="360">
        <f>(0.75609756097561*'Off Peak Detail'!F15)+(0.24390243902439*'Off Peak Detail'!F53)</f>
        <v>22.655048780487803</v>
      </c>
      <c r="F15" s="312">
        <f t="shared" ca="1" si="6"/>
        <v>21.493954355125343</v>
      </c>
      <c r="G15" s="204">
        <f t="shared" si="7"/>
        <v>22.990482905982908</v>
      </c>
      <c r="H15" s="204">
        <f t="shared" si="0"/>
        <v>22.990743589743595</v>
      </c>
      <c r="I15" s="204">
        <f t="shared" si="0"/>
        <v>22.990222222222222</v>
      </c>
      <c r="J15" s="204">
        <f t="shared" si="8"/>
        <v>23.13311489088575</v>
      </c>
      <c r="K15" s="204">
        <f t="shared" si="14"/>
        <v>22.976756097560976</v>
      </c>
      <c r="L15" s="204">
        <f t="shared" si="14"/>
        <v>23.289473684210527</v>
      </c>
      <c r="M15" s="204">
        <f t="shared" si="14"/>
        <v>23.499743589743588</v>
      </c>
      <c r="N15" s="204">
        <f t="shared" si="14"/>
        <v>25.125</v>
      </c>
      <c r="O15" s="204">
        <f t="shared" si="9"/>
        <v>35.982230769230767</v>
      </c>
      <c r="P15" s="204">
        <f t="shared" si="15"/>
        <v>34.490128205128201</v>
      </c>
      <c r="Q15" s="204">
        <f t="shared" si="15"/>
        <v>37.474333333333341</v>
      </c>
      <c r="R15" s="204">
        <f t="shared" si="15"/>
        <v>30.196874999999999</v>
      </c>
      <c r="S15" s="204">
        <f t="shared" si="10"/>
        <v>24.82573569006945</v>
      </c>
      <c r="T15" s="204">
        <f t="shared" si="16"/>
        <v>25.99369230769231</v>
      </c>
      <c r="U15" s="204">
        <f t="shared" si="16"/>
        <v>24.89536842105263</v>
      </c>
      <c r="V15" s="204">
        <f t="shared" si="16"/>
        <v>23.588146341463414</v>
      </c>
      <c r="W15" s="312">
        <f t="shared" si="17"/>
        <v>26.483825092567368</v>
      </c>
      <c r="X15" s="204">
        <f t="shared" si="18"/>
        <v>26.681066507286872</v>
      </c>
      <c r="Y15" s="204">
        <f t="shared" si="19"/>
        <v>26.624342726037355</v>
      </c>
      <c r="Z15" s="204">
        <f t="shared" si="20"/>
        <v>27.031277951561066</v>
      </c>
      <c r="AA15" s="204">
        <f t="shared" si="11"/>
        <v>27.49791071619498</v>
      </c>
      <c r="AB15" s="204">
        <f t="shared" si="12"/>
        <v>27.923557628817907</v>
      </c>
      <c r="AC15" s="361">
        <f t="shared" ca="1" si="13"/>
        <v>27.0992711921254</v>
      </c>
      <c r="AD15" s="303"/>
      <c r="AE15" s="304"/>
      <c r="AG15" s="358">
        <f>(0.794871794871795*'Off Peak Detail'!AB15)+(0.205128205128205*'Off Peak Detail'!AB53)</f>
        <v>22.990743589743595</v>
      </c>
      <c r="AH15" s="358">
        <f>(0.777777777777778*'Off Peak Detail'!AC15)+(0.222222222222222*'Off Peak Detail'!AC53)</f>
        <v>22.990222222222222</v>
      </c>
      <c r="AI15" s="358">
        <f>(0.75609756097561*'Off Peak Detail'!AD15)+(0.24390243902439*'Off Peak Detail'!AD53)</f>
        <v>22.976756097560976</v>
      </c>
      <c r="AJ15" s="358">
        <f>(0.789473684210526*'Off Peak Detail'!AE15)+(0.210526315789474*'Off Peak Detail'!AE53)</f>
        <v>23.289473684210527</v>
      </c>
      <c r="AK15" s="358">
        <f>(0.794871794871795*'Off Peak Detail'!AF15)+(0.205128205128205*'Off Peak Detail'!AF53)</f>
        <v>23.499743589743588</v>
      </c>
      <c r="AL15" s="358">
        <f>(0.75*'Off Peak Detail'!AG15)+(0.25*'Off Peak Detail'!AG53)</f>
        <v>25.125</v>
      </c>
      <c r="AM15" s="358">
        <f>(0.794871794871795*'Off Peak Detail'!AH15)+(0.205128205128205*'Off Peak Detail'!AH53)</f>
        <v>34.490128205128201</v>
      </c>
      <c r="AN15" s="358">
        <f>(0.794871794871795*'Off Peak Detail'!AI15)+(0.205128205128205*'Off Peak Detail'!AI53)</f>
        <v>37.474333333333341</v>
      </c>
      <c r="AO15" s="358">
        <f>(0.75*'Off Peak Detail'!AJ15)+(0.25*'Off Peak Detail'!AJ53)</f>
        <v>30.196874999999999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24.89536842105263</v>
      </c>
      <c r="AR15" s="358">
        <f>(0.75609756097561*'Off Peak Detail'!AM15)+(0.24390243902439*'Off Peak Detail'!AM53)</f>
        <v>23.588146341463414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24.207500000000003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24.725102564102567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26.145000000000003</v>
      </c>
      <c r="BK15" s="358">
        <f>(0.794871794871795*'Off Peak Detail'!BF15)+(0.205128205128205*'Off Peak Detail'!BF53)</f>
        <v>31.101076923076924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31.734473684210531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25.042105263157897</v>
      </c>
      <c r="BP15" s="358">
        <f>(0.794871794871795*'Off Peak Detail'!BK15)+(0.205128205128205*'Off Peak Detail'!BK53)</f>
        <v>24.159153846153849</v>
      </c>
      <c r="BQ15" s="358">
        <f>(0.75609756097561*'Off Peak Detail'!BL15)+(0.24390243902439*'Off Peak Detail'!BL53)</f>
        <v>25.082682926829264</v>
      </c>
      <c r="BR15" s="358">
        <f>(0.777777777777778*'Off Peak Detail'!BM15)+(0.222222222222222*'Off Peak Detail'!BM53)</f>
        <v>25.252555555555556</v>
      </c>
      <c r="BS15" s="358">
        <f>(0.794871794871795*'Off Peak Detail'!BN15)+(0.205128205128205*'Off Peak Detail'!BN53)</f>
        <v>24.901794871794873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34.888897435897434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25.547473684210527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25.621000000000002</v>
      </c>
      <c r="CE15" s="358">
        <f>(0.794871794871795*'Off Peak Detail'!BZ15)+(0.205128205128205*'Off Peak Detail'!BZ53)</f>
        <v>25.301871794871793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26.60289473684211</v>
      </c>
      <c r="CI15" s="358">
        <f>(0.75609756097561*'Off Peak Detail'!CD15)+(0.24390243902439*'Off Peak Detail'!CD53)</f>
        <v>30.416414634146342</v>
      </c>
      <c r="CJ15" s="358">
        <f>(0.794871794871795*'Off Peak Detail'!CE15)+(0.205128205128205*'Off Peak Detail'!CE53)</f>
        <v>34.266641025641029</v>
      </c>
      <c r="CK15" s="358">
        <f>(0.789473684210526*'Off Peak Detail'!CF15)+(0.210526315789474*'Off Peak Detail'!CF53)</f>
        <v>31.056315789473686</v>
      </c>
      <c r="CL15" s="358">
        <f>(0.75609756097561*'Off Peak Detail'!CG15)+(0.24390243902439*'Off Peak Detail'!CG53)</f>
        <v>27.048121951219507</v>
      </c>
      <c r="CM15" s="358">
        <f>(0.789473684210526*'Off Peak Detail'!CH15)+(0.210526315789474*'Off Peak Detail'!CH53)</f>
        <v>26.016421052631582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25.828256410256412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26.846052631578949</v>
      </c>
      <c r="CU15" s="358">
        <f>(0.75609756097561*'Off Peak Detail'!CP15)+(0.24390243902439*'Off Peak Detail'!CP53)</f>
        <v>30.224195121951219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27.305000000000003</v>
      </c>
      <c r="CY15" s="358">
        <f>(0.789473684210526*'Off Peak Detail'!CT15)+(0.210526315789474*'Off Peak Detail'!CT53)</f>
        <v>26.429210526315792</v>
      </c>
      <c r="CZ15" s="358">
        <f>(0.75609756097561*'Off Peak Detail'!CU15)+(0.24390243902439*'Off Peak Detail'!CU53)</f>
        <v>25.421902439024386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30.720789473684214</v>
      </c>
      <c r="DJ15" s="358">
        <f>(0.794871794871795*'Off Peak Detail'!DE15)+(0.205128205128205*'Off Peak Detail'!DE53)</f>
        <v>27.505461538461539</v>
      </c>
      <c r="DK15" s="358">
        <f>(0.75*'Off Peak Detail'!DF15)+(0.25*'Off Peak Detail'!DF53)</f>
        <v>26.743750000000002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27.286578947368422</v>
      </c>
      <c r="DS15" s="358">
        <f>(0.794871794871795*'Off Peak Detail'!DN15)+(0.205128205128205*'Off Peak Detail'!DN53)</f>
        <v>30.120487179487178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27.695589743589743</v>
      </c>
      <c r="DW15" s="358">
        <f>(0.75*'Off Peak Detail'!DR15)+(0.25*'Off Peak Detail'!DR53)</f>
        <v>27.069749999999999</v>
      </c>
      <c r="DX15" s="358">
        <f>(0.794871794871795*'Off Peak Detail'!DS15)+(0.205128205128205*'Off Peak Detail'!DS53)</f>
        <v>26.100512820512819</v>
      </c>
      <c r="DY15" s="358">
        <f>(0.75609756097561*'Off Peak Detail'!DT15)+(0.24390243902439*'Off Peak Detail'!DT53)</f>
        <v>26.60258536585366</v>
      </c>
      <c r="DZ15" s="358">
        <f>(0.777777777777778*'Off Peak Detail'!DU15)+(0.222222222222222*'Off Peak Detail'!DU53)</f>
        <v>26.761333333333333</v>
      </c>
      <c r="EA15" s="358">
        <f>(0.794871794871795*'Off Peak Detail'!DV15)+(0.205128205128205*'Off Peak Detail'!DV53)</f>
        <v>26.542000000000002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32.89763414634146</v>
      </c>
      <c r="EG15" s="358">
        <f>(0.789473684210526*'Off Peak Detail'!EB15)+(0.210526315789474*'Off Peak Detail'!EB53)</f>
        <v>30.53289473684211</v>
      </c>
      <c r="EH15" s="358">
        <f>(0.75609756097561*'Off Peak Detail'!EC15)+(0.24390243902439*'Off Peak Detail'!EC53)</f>
        <v>27.822341463414631</v>
      </c>
      <c r="EI15" s="358">
        <f>(0.789473684210526*'Off Peak Detail'!ED15)+(0.210526315789474*'Off Peak Detail'!ED53)</f>
        <v>27.421578947368424</v>
      </c>
      <c r="EJ15" s="358">
        <f>(0.794871794871795*'Off Peak Detail'!EE15)+(0.205128205128205*'Off Peak Detail'!EE53)</f>
        <v>26.398051282051281</v>
      </c>
    </row>
    <row r="16" spans="1:140" ht="13.65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2" thickBot="1" x14ac:dyDescent="0.35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65" customHeight="1" thickBot="1" x14ac:dyDescent="0.25">
      <c r="A18" s="317" t="s">
        <v>138</v>
      </c>
      <c r="B18" s="318" t="s">
        <v>38</v>
      </c>
      <c r="C18" s="362">
        <f ca="1">(0.714285714285714*'Off Peak Detail'!D18)+(0.142857142857143*'Off Peak Detail'!D37)+(0.142857142857143*'Off Peak Detail'!D56)</f>
        <v>32.822142873491558</v>
      </c>
      <c r="D18" s="362">
        <f ca="1">(0.652173913043478*'Off Peak Detail'!E18)+(0.173913043478261*'Off Peak Detail'!E37)+(0.173913043478261*'Off Peak Detail'!E56)</f>
        <v>32.607460749633113</v>
      </c>
      <c r="E18" s="362">
        <f>(0.607843137254902*'Off Peak Detail'!F18)+(0.196078431372549*'Off Peak Detail'!F37)+(0.196078431372549*'Off Peak Detail'!F56)</f>
        <v>35.05471644800987</v>
      </c>
      <c r="F18" s="320">
        <f ca="1">(C18*C$5+D18*D$5+E18*E$5)/(SUM(C$5:E$5))</f>
        <v>33.758952554599176</v>
      </c>
      <c r="G18" s="319">
        <f>AVERAGE(H18:I18)</f>
        <v>32.858215037631375</v>
      </c>
      <c r="H18" s="319">
        <f>AG18</f>
        <v>33.482526590017557</v>
      </c>
      <c r="I18" s="319">
        <f>AH18</f>
        <v>32.233903485245193</v>
      </c>
      <c r="J18" s="319">
        <f>AVERAGE(K18:L18)</f>
        <v>28.92378932375242</v>
      </c>
      <c r="K18" s="319">
        <f>AI18</f>
        <v>30.854716576761057</v>
      </c>
      <c r="L18" s="319">
        <f>AJ18</f>
        <v>26.992862070743783</v>
      </c>
      <c r="M18" s="319">
        <f>AK18</f>
        <v>28.3669337615685</v>
      </c>
      <c r="N18" s="319">
        <f>AL18</f>
        <v>30.565952224606463</v>
      </c>
      <c r="O18" s="319">
        <f>AVERAGE(P18:Q18)</f>
        <v>36.379024541935038</v>
      </c>
      <c r="P18" s="319">
        <f>AM18</f>
        <v>34.564778903083088</v>
      </c>
      <c r="Q18" s="319">
        <f>AN18</f>
        <v>38.193270180786996</v>
      </c>
      <c r="R18" s="319">
        <f>AO18</f>
        <v>34.789366504687948</v>
      </c>
      <c r="S18" s="319">
        <f>AVERAGE(T18:V18)</f>
        <v>34.387841738724156</v>
      </c>
      <c r="T18" s="319">
        <f>AP18</f>
        <v>34.03657824548965</v>
      </c>
      <c r="U18" s="319">
        <f>AQ18</f>
        <v>32.347020772709406</v>
      </c>
      <c r="V18" s="319">
        <f>AR18</f>
        <v>36.77992619797341</v>
      </c>
      <c r="W18" s="320">
        <f>SUM(AG37:AR37)/SUM($AG$5:$AR$5)</f>
        <v>32.791052704418732</v>
      </c>
      <c r="X18" s="319">
        <f>SUM(AS37:BD37)/SUM($AS$5:$BD$5)</f>
        <v>34.381101939487344</v>
      </c>
      <c r="Y18" s="319">
        <f>SUM(BE37:BR37)/SUM($BE$5:$BR$5)</f>
        <v>33.564693819741663</v>
      </c>
      <c r="Z18" s="319">
        <f>SUM(BQ37:CB37)/SUM($BQ$5:$CB$5)</f>
        <v>33.512806912071028</v>
      </c>
      <c r="AA18" s="319">
        <f>SUM(CC37:DX37)/SUM($CC$5:$DX$5)</f>
        <v>34.100301540216769</v>
      </c>
      <c r="AB18" s="319">
        <f>SUM(DY37:EJ37)/SUM($DY$5:$EJ$5)</f>
        <v>36.677841787640226</v>
      </c>
      <c r="AC18" s="363">
        <f ca="1">(C18*C$5+D18*D$5+E18*E$5+SUM(AG37:EJ37))/(SUM(C$5:E$5)+SUM($AG$5:$EJ$5))</f>
        <v>34.128217879447696</v>
      </c>
      <c r="AD18" s="303"/>
      <c r="AE18" s="304"/>
      <c r="AG18" s="358">
        <f>(0.659574468085106*'Off Peak Detail'!AB18)+(0.170212765957447*'Off Peak Detail'!AB37)+(0.170212765957447*'Off Peak Detail'!AB56)</f>
        <v>33.482526590017557</v>
      </c>
      <c r="AH18" s="358">
        <f>(0.636363636363636*'Off Peak Detail'!AC18)+(0.181818181818182*'Off Peak Detail'!AC37)+(0.181818181818182*'Off Peak Detail'!AC56)</f>
        <v>32.233903485245193</v>
      </c>
      <c r="AI18" s="358">
        <f>(0.607843137254902*'Off Peak Detail'!AD18)+(0.196078431372549*'Off Peak Detail'!AD37)+(0.196078431372549*'Off Peak Detail'!AD56)</f>
        <v>30.854716576761057</v>
      </c>
      <c r="AJ18" s="358">
        <f>(0.652173913043478*'Off Peak Detail'!AE18)+(0.173913043478261*'Off Peak Detail'!AE37)+(0.173913043478261*'Off Peak Detail'!AE56)</f>
        <v>26.992862070743783</v>
      </c>
      <c r="AK18" s="358">
        <f>(0.659574468085106*'Off Peak Detail'!AF18)+(0.170212765957447*'Off Peak Detail'!AF37)+(0.170212765957447*'Off Peak Detail'!AF56)</f>
        <v>28.3669337615685</v>
      </c>
      <c r="AL18" s="358">
        <f>(0.6*'Off Peak Detail'!AG18)+(0.2*'Off Peak Detail'!AG37)+(0.2*'Off Peak Detail'!AG56)</f>
        <v>30.565952224606463</v>
      </c>
      <c r="AM18" s="358">
        <f>(0.659574468085106*'Off Peak Detail'!AH18)+(0.170212765957447*'Off Peak Detail'!AH37)+(0.170212765957447*'Off Peak Detail'!AH56)</f>
        <v>34.564778903083088</v>
      </c>
      <c r="AN18" s="358">
        <f>(0.63265306122449*'Off Peak Detail'!AI18)+(0.204081632653061*'Off Peak Detail'!AI37)+(0.163265306122449*'Off Peak Detail'!AI56)</f>
        <v>38.193270180786996</v>
      </c>
      <c r="AO18" s="358">
        <f>(0.625*'Off Peak Detail'!AJ18)+(0.166666666666667*'Off Peak Detail'!AJ37)+(0.208333333333333*'Off Peak Detail'!AJ56)</f>
        <v>34.789366504687948</v>
      </c>
      <c r="AP18" s="358">
        <f>(0.659574468085106*'Off Peak Detail'!AK18)+(0.170212765957447*'Off Peak Detail'!AK37)+(0.170212765957447*'Off Peak Detail'!AK56)</f>
        <v>34.03657824548965</v>
      </c>
      <c r="AQ18" s="358">
        <f>(0.625*'Off Peak Detail'!AL18)+(0.208333333333333*'Off Peak Detail'!AL37)+(0.166666666666667*'Off Peak Detail'!AL56)</f>
        <v>32.347020772709406</v>
      </c>
      <c r="AR18" s="358">
        <f>(0.63265306122449*'Off Peak Detail'!AM18)+(0.163265306122449*'Off Peak Detail'!AM37)+(0.204081632653061*'Off Peak Detail'!AM56)</f>
        <v>36.77992619797341</v>
      </c>
      <c r="AS18" s="358">
        <f>(0.659574468085106*'Off Peak Detail'!AN18)+(0.170212765957447*'Off Peak Detail'!AN37)+(0.170212765957447*'Off Peak Detail'!AN56)</f>
        <v>34.450281780166335</v>
      </c>
      <c r="AT18" s="358">
        <f>(0.636363636363636*'Off Peak Detail'!AO18)+(0.181818181818182*'Off Peak Detail'!AO37)+(0.181818181818182*'Off Peak Detail'!AO56)</f>
        <v>34.351921811919532</v>
      </c>
      <c r="AU18" s="358">
        <f>(0.607843137254902*'Off Peak Detail'!AP18)+(0.196078431372549*'Off Peak Detail'!AP37)+(0.196078431372549*'Off Peak Detail'!AP56)</f>
        <v>33.47049275659537</v>
      </c>
      <c r="AV18" s="358">
        <f>(0.652173913043478*'Off Peak Detail'!AQ18)+(0.173913043478261*'Off Peak Detail'!AQ37)+(0.173913043478261*'Off Peak Detail'!AQ56)</f>
        <v>30.565387989332294</v>
      </c>
      <c r="AW18" s="358">
        <f>(0.63265306122449*'Off Peak Detail'!AR18)+(0.204081632653061*'Off Peak Detail'!AR37)+(0.163265306122449*'Off Peak Detail'!AR56)</f>
        <v>25.494933726460332</v>
      </c>
      <c r="AX18" s="358">
        <f>(0.625*'Off Peak Detail'!AS18)+(0.166666666666667*'Off Peak Detail'!AS37)+(0.208333333333333*'Off Peak Detail'!AS56)</f>
        <v>27.590169852685968</v>
      </c>
      <c r="AY18" s="358">
        <f>(0.659574468085106*'Off Peak Detail'!AT18)+(0.170212765957447*'Off Peak Detail'!AT37)+(0.170212765957447*'Off Peak Detail'!AT56)</f>
        <v>39.494554875521196</v>
      </c>
      <c r="AZ18" s="358">
        <f>(0.607843137254902*'Off Peak Detail'!AU18)+(0.196078431372549*'Off Peak Detail'!AU37)+(0.196078431372549*'Off Peak Detail'!AU56)</f>
        <v>41.317821644576746</v>
      </c>
      <c r="BA18" s="358">
        <f>(0.652173913043478*'Off Peak Detail'!AV18)+(0.173913043478261*'Off Peak Detail'!AV37)+(0.173913043478261*'Off Peak Detail'!AV56)</f>
        <v>37.314713349571598</v>
      </c>
      <c r="BB18" s="358">
        <f>(0.659574468085106*'Off Peak Detail'!AW18)+(0.170212765957447*'Off Peak Detail'!AW37)+(0.170212765957447*'Off Peak Detail'!AW56)</f>
        <v>34.520164567170724</v>
      </c>
      <c r="BC18" s="358">
        <f>(0.6*'Off Peak Detail'!AX18)+(0.2*'Off Peak Detail'!AX37)+(0.2*'Off Peak Detail'!AX56)</f>
        <v>35.237088984338179</v>
      </c>
      <c r="BD18" s="358">
        <f>(0.659574468085106*'Off Peak Detail'!AY18)+(0.170212765957447*'Off Peak Detail'!AY37)+(0.170212765957447*'Off Peak Detail'!AY56)</f>
        <v>38.700186028419168</v>
      </c>
      <c r="BE18" s="358">
        <f>(0.63265306122449*'Off Peak Detail'!AZ18)+(0.204081632653061*'Off Peak Detail'!AZ37)+(0.163265306122449*'Off Peak Detail'!AZ56)</f>
        <v>34.334606951978493</v>
      </c>
      <c r="BF18" s="358">
        <f>(0.617021276595745*'Off Peak Detail'!BA18)+(0.170212765957447*'Off Peak Detail'!BA37)+(0.212765957446809*'Off Peak Detail'!BA56)</f>
        <v>33.836042068489391</v>
      </c>
      <c r="BG18" s="358">
        <f>(0.659574468085106*'Off Peak Detail'!BB18)+(0.170212765957447*'Off Peak Detail'!BB37)+(0.170212765957447*'Off Peak Detail'!BB56)</f>
        <v>31.909610629897415</v>
      </c>
      <c r="BH18" s="358">
        <f>(0.652173913043478*'Off Peak Detail'!BC18)+(0.173913043478261*'Off Peak Detail'!BC37)+(0.173913043478261*'Off Peak Detail'!BC56)</f>
        <v>30.102205077998477</v>
      </c>
      <c r="BI18" s="358">
        <f>(0.607843137254902*'Off Peak Detail'!BD18)+(0.196078431372549*'Off Peak Detail'!BD37)+(0.196078431372549*'Off Peak Detail'!BD56)</f>
        <v>26.288802229475799</v>
      </c>
      <c r="BJ18" s="358">
        <f>(0.652173913043478*'Off Peak Detail'!BE18)+(0.173913043478261*'Off Peak Detail'!BE37)+(0.173913043478261*'Off Peak Detail'!BE56)</f>
        <v>27.476642364240551</v>
      </c>
      <c r="BK18" s="358">
        <f>(0.63265306122449*'Off Peak Detail'!BF18)+(0.204081632653061*'Off Peak Detail'!BF37)+(0.163265306122449*'Off Peak Detail'!BF56)</f>
        <v>37.804861980653058</v>
      </c>
      <c r="BL18" s="358">
        <f>(0.63265306122449*'Off Peak Detail'!BG18)+(0.163265306122449*'Off Peak Detail'!BG37)+(0.204081632653061*'Off Peak Detail'!BG56)</f>
        <v>38.968599479756428</v>
      </c>
      <c r="BM18" s="358">
        <f>(0.652173913043478*'Off Peak Detail'!BH18)+(0.173913043478261*'Off Peak Detail'!BH37)+(0.173913043478261*'Off Peak Detail'!BH56)</f>
        <v>35.881743808184929</v>
      </c>
      <c r="BN18" s="358">
        <f>(0.607843137254902*'Off Peak Detail'!BI18)+(0.196078431372549*'Off Peak Detail'!BI37)+(0.196078431372549*'Off Peak Detail'!BI56)</f>
        <v>34.307675481059505</v>
      </c>
      <c r="BO18" s="358">
        <f>(0.652173913043478*'Off Peak Detail'!BJ18)+(0.173913043478261*'Off Peak Detail'!BJ37)+(0.173913043478261*'Off Peak Detail'!BJ56)</f>
        <v>33.350983144628366</v>
      </c>
      <c r="BP18" s="358">
        <f>(0.659574468085106*'Off Peak Detail'!BK18)+(0.170212765957447*'Off Peak Detail'!BK37)+(0.170212765957447*'Off Peak Detail'!BK56)</f>
        <v>37.250629440241276</v>
      </c>
      <c r="BQ18" s="358">
        <f>(0.607843137254902*'Off Peak Detail'!BL18)+(0.196078431372549*'Off Peak Detail'!BL37)+(0.196078431372549*'Off Peak Detail'!BL56)</f>
        <v>34.609636615258474</v>
      </c>
      <c r="BR18" s="358">
        <f>(0.636363636363636*'Off Peak Detail'!BM18)+(0.181818181818182*'Off Peak Detail'!BM37)+(0.181818181818182*'Off Peak Detail'!BM56)</f>
        <v>33.654893179471706</v>
      </c>
      <c r="BS18" s="358">
        <f>(0.659574468085106*'Off Peak Detail'!BN18)+(0.170212765957447*'Off Peak Detail'!BN37)+(0.170212765957447*'Off Peak Detail'!BN56)</f>
        <v>32.010863538605406</v>
      </c>
      <c r="BT18" s="358">
        <f>(0.625*'Off Peak Detail'!BO18)+(0.208333333333333*'Off Peak Detail'!BO37)+(0.166666666666667*'Off Peak Detail'!BO56)</f>
        <v>30.743902464480492</v>
      </c>
      <c r="BU18" s="358">
        <f>(0.63265306122449*'Off Peak Detail'!BP18)+(0.163265306122449*'Off Peak Detail'!BP37)+(0.204081632653061*'Off Peak Detail'!BP56)</f>
        <v>26.209960270122011</v>
      </c>
      <c r="BV18" s="358">
        <f>(0.652173913043478*'Off Peak Detail'!BQ18)+(0.173913043478261*'Off Peak Detail'!BQ37)+(0.173913043478261*'Off Peak Detail'!BQ56)</f>
        <v>27.911807178798902</v>
      </c>
      <c r="BW18" s="358">
        <f>(0.607843137254902*'Off Peak Detail'!BR18)+(0.196078431372549*'Off Peak Detail'!BR37)+(0.196078431372549*'Off Peak Detail'!BR56)</f>
        <v>37.493547705621815</v>
      </c>
      <c r="BX18" s="358">
        <f>(0.659574468085106*'Off Peak Detail'!BS18)+(0.170212765957447*'Off Peak Detail'!BS37)+(0.170212765957447*'Off Peak Detail'!BS56)</f>
        <v>38.615173904655705</v>
      </c>
      <c r="BY18" s="358">
        <f>(0.652173913043478*'Off Peak Detail'!BT18)+(0.173913043478261*'Off Peak Detail'!BT37)+(0.173913043478261*'Off Peak Detail'!BT56)</f>
        <v>35.684826873079722</v>
      </c>
      <c r="BZ18" s="358">
        <f>(0.607843137254902*'Off Peak Detail'!BU18)+(0.196078431372549*'Off Peak Detail'!BU37)+(0.196078431372549*'Off Peak Detail'!BU56)</f>
        <v>34.195646446390136</v>
      </c>
      <c r="CA18" s="358">
        <f>(0.652173913043478*'Off Peak Detail'!BV18)+(0.173913043478261*'Off Peak Detail'!BV37)+(0.173913043478261*'Off Peak Detail'!BV56)</f>
        <v>33.329624675592143</v>
      </c>
      <c r="CB18" s="358">
        <f>(0.63265306122449*'Off Peak Detail'!BW18)+(0.204081632653061*'Off Peak Detail'!BW37)+(0.163265306122449*'Off Peak Detail'!BW56)</f>
        <v>37.342474950720963</v>
      </c>
      <c r="CC18" s="358">
        <f>(0.63265306122449*'Off Peak Detail'!BX18)+(0.163265306122449*'Off Peak Detail'!BX37)+(0.204081632653061*'Off Peak Detail'!BX56)</f>
        <v>33.220664129850832</v>
      </c>
      <c r="CD18" s="358">
        <f>(0.636363636363636*'Off Peak Detail'!BY18)+(0.181818181818182*'Off Peak Detail'!BY37)+(0.181818181818182*'Off Peak Detail'!BY56)</f>
        <v>32.842790616006951</v>
      </c>
      <c r="CE18" s="358">
        <f>(0.659574468085106*'Off Peak Detail'!BZ18)+(0.170212765957447*'Off Peak Detail'!BZ37)+(0.170212765957447*'Off Peak Detail'!BZ56)</f>
        <v>31.414486928653488</v>
      </c>
      <c r="CF18" s="358">
        <f>(0.6*'Off Peak Detail'!CA18)+(0.2*'Off Peak Detail'!CA37)+(0.2*'Off Peak Detail'!CA56)</f>
        <v>30.3707402390936</v>
      </c>
      <c r="CG18" s="358">
        <f>(0.659574468085106*'Off Peak Detail'!CB18)+(0.170212765957447*'Off Peak Detail'!CB37)+(0.170212765957447*'Off Peak Detail'!CB56)</f>
        <v>25.820396186174413</v>
      </c>
      <c r="CH18" s="358">
        <f>(0.652173913043478*'Off Peak Detail'!CC18)+(0.173913043478261*'Off Peak Detail'!CC37)+(0.173913043478261*'Off Peak Detail'!CC56)</f>
        <v>27.690972966874543</v>
      </c>
      <c r="CI18" s="358">
        <f>(0.607843137254902*'Off Peak Detail'!CD18)+(0.196078431372549*'Off Peak Detail'!CD37)+(0.196078431372549*'Off Peak Detail'!CD56)</f>
        <v>36.323953132465633</v>
      </c>
      <c r="CJ18" s="358">
        <f>(0.659574468085106*'Off Peak Detail'!CE18)+(0.170212765957447*'Off Peak Detail'!CE37)+(0.170212765957447*'Off Peak Detail'!CE56)</f>
        <v>37.473541625166085</v>
      </c>
      <c r="CK18" s="358">
        <f>(0.625*'Off Peak Detail'!CF18)+(0.208333333333333*'Off Peak Detail'!CF37)+(0.166666666666667*'Off Peak Detail'!CF56)</f>
        <v>35.01086671314004</v>
      </c>
      <c r="CL18" s="358">
        <f>(0.63265306122449*'Off Peak Detail'!CG18)+(0.163265306122449*'Off Peak Detail'!CG37)+(0.204081632653061*'Off Peak Detail'!CG56)</f>
        <v>33.119956611606746</v>
      </c>
      <c r="CM18" s="358">
        <f>(0.652173913043478*'Off Peak Detail'!CH18)+(0.173913043478261*'Off Peak Detail'!CH37)+(0.173913043478261*'Off Peak Detail'!CH56)</f>
        <v>32.706952432273617</v>
      </c>
      <c r="CN18" s="358">
        <f>(0.607843137254902*'Off Peak Detail'!CI18)+(0.196078431372549*'Off Peak Detail'!CI37)+(0.196078431372549*'Off Peak Detail'!CI56)</f>
        <v>36.666838694935151</v>
      </c>
      <c r="CO18" s="358">
        <f>(0.659574468085106*'Off Peak Detail'!CJ18)+(0.170212765957447*'Off Peak Detail'!CJ37)+(0.170212765957447*'Off Peak Detail'!CJ56)</f>
        <v>33.521538538672274</v>
      </c>
      <c r="CP18" s="358">
        <f>(0.636363636363636*'Off Peak Detail'!CK18)+(0.181818181818182*'Off Peak Detail'!CK37)+(0.181818181818182*'Off Peak Detail'!CK56)</f>
        <v>33.490629641819197</v>
      </c>
      <c r="CQ18" s="358">
        <f>(0.63265306122449*'Off Peak Detail'!CL18)+(0.204081632653061*'Off Peak Detail'!CL37)+(0.163265306122449*'Off Peak Detail'!CL56)</f>
        <v>32.532613294225349</v>
      </c>
      <c r="CR18" s="358">
        <f>(0.625*'Off Peak Detail'!CM18)+(0.166666666666667*'Off Peak Detail'!CM37)+(0.208333333333333*'Off Peak Detail'!CM56)</f>
        <v>30.843164707186467</v>
      </c>
      <c r="CS18" s="358">
        <f>(0.659574468085106*'Off Peak Detail'!CN18)+(0.170212765957447*'Off Peak Detail'!CN37)+(0.170212765957447*'Off Peak Detail'!CN56)</f>
        <v>26.977607323179331</v>
      </c>
      <c r="CT18" s="358">
        <f>(0.625*'Off Peak Detail'!CO18)+(0.208333333333333*'Off Peak Detail'!CO37)+(0.166666666666667*'Off Peak Detail'!CO56)</f>
        <v>29.234436414473496</v>
      </c>
      <c r="CU18" s="358">
        <f>(0.63265306122449*'Off Peak Detail'!CP18)+(0.163265306122449*'Off Peak Detail'!CP37)+(0.204081632653061*'Off Peak Detail'!CP56)</f>
        <v>36.569689253825288</v>
      </c>
      <c r="CV18" s="358">
        <f>(0.659574468085106*'Off Peak Detail'!CQ18)+(0.170212765957447*'Off Peak Detail'!CQ37)+(0.170212765957447*'Off Peak Detail'!CQ56)</f>
        <v>37.789468114697122</v>
      </c>
      <c r="CW18" s="358">
        <f>(0.6*'Off Peak Detail'!CR18)+(0.2*'Off Peak Detail'!CR37)+(0.2*'Off Peak Detail'!CR56)</f>
        <v>35.678069638668298</v>
      </c>
      <c r="CX18" s="358">
        <f>(0.659574468085106*'Off Peak Detail'!CS18)+(0.170212765957447*'Off Peak Detail'!CS37)+(0.170212765957447*'Off Peak Detail'!CS56)</f>
        <v>33.681543872218946</v>
      </c>
      <c r="CY18" s="358">
        <f>(0.652173913043478*'Off Peak Detail'!CT18)+(0.173913043478261*'Off Peak Detail'!CT37)+(0.173913043478261*'Off Peak Detail'!CT56)</f>
        <v>33.58876026088636</v>
      </c>
      <c r="CZ18" s="358">
        <f>(0.607843137254902*'Off Peak Detail'!CU18)+(0.196078431372549*'Off Peak Detail'!CU37)+(0.196078431372549*'Off Peak Detail'!CU56)</f>
        <v>37.381110758584455</v>
      </c>
      <c r="DA18" s="358">
        <f>(0.659574468085106*'Off Peak Detail'!CV18)+(0.170212765957447*'Off Peak Detail'!CV37)+(0.170212765957447*'Off Peak Detail'!CV56)</f>
        <v>34.593256275080613</v>
      </c>
      <c r="DB18" s="358">
        <f>(0.644444444444444*'Off Peak Detail'!CW18)+(0.177777777777778*'Off Peak Detail'!CW37)+(0.177777777777778*'Off Peak Detail'!CW56)</f>
        <v>34.467169789548059</v>
      </c>
      <c r="DC18" s="358">
        <f>(0.607843137254902*'Off Peak Detail'!CX18)+(0.196078431372549*'Off Peak Detail'!CX37)+(0.196078431372549*'Off Peak Detail'!CX56)</f>
        <v>33.90577643446462</v>
      </c>
      <c r="DD18" s="358">
        <f>(0.652173913043478*'Off Peak Detail'!CY18)+(0.173913043478261*'Off Peak Detail'!CY37)+(0.173913043478261*'Off Peak Detail'!CY56)</f>
        <v>31.779238147989084</v>
      </c>
      <c r="DE18" s="358">
        <f>(0.63265306122449*'Off Peak Detail'!CZ18)+(0.204081632653061*'Off Peak Detail'!CZ37)+(0.163265306122449*'Off Peak Detail'!CZ56)</f>
        <v>28.840168273978684</v>
      </c>
      <c r="DF18" s="358">
        <f>(0.625*'Off Peak Detail'!DA18)+(0.166666666666667*'Off Peak Detail'!DA37)+(0.208333333333333*'Off Peak Detail'!DA56)</f>
        <v>30.284993420113167</v>
      </c>
      <c r="DG18" s="358">
        <f>(0.659574468085106*'Off Peak Detail'!DB18)+(0.170212765957447*'Off Peak Detail'!DB37)+(0.170212765957447*'Off Peak Detail'!DB56)</f>
        <v>37.470260237329121</v>
      </c>
      <c r="DH18" s="358">
        <f>(0.607843137254902*'Off Peak Detail'!DC18)+(0.196078431372549*'Off Peak Detail'!DC37)+(0.196078431372549*'Off Peak Detail'!DC56)</f>
        <v>38.802488171209397</v>
      </c>
      <c r="DI18" s="358">
        <f>(0.652173913043478*'Off Peak Detail'!DD18)+(0.173913043478261*'Off Peak Detail'!DD37)+(0.173913043478261*'Off Peak Detail'!DD56)</f>
        <v>36.387147499863929</v>
      </c>
      <c r="DJ18" s="358">
        <f>(0.659574468085106*'Off Peak Detail'!DE18)+(0.170212765957447*'Off Peak Detail'!DE37)+(0.170212765957447*'Off Peak Detail'!DE56)</f>
        <v>34.764456494323142</v>
      </c>
      <c r="DK18" s="358">
        <f>(0.6*'Off Peak Detail'!DF18)+(0.2*'Off Peak Detail'!DF37)+(0.2*'Off Peak Detail'!DF56)</f>
        <v>35.36221343425192</v>
      </c>
      <c r="DL18" s="358">
        <f>(0.659574468085106*'Off Peak Detail'!DG18)+(0.170212765957447*'Off Peak Detail'!DG37)+(0.170212765957447*'Off Peak Detail'!DG56)</f>
        <v>37.66913351057709</v>
      </c>
      <c r="DM18" s="358">
        <f>(0.63265306122449*'Off Peak Detail'!DH18)+(0.204081632653061*'Off Peak Detail'!DH37)+(0.163265306122449*'Off Peak Detail'!DH56)</f>
        <v>36.222568554330117</v>
      </c>
      <c r="DN18" s="358">
        <f>(0.636363636363636*'Off Peak Detail'!DI18)+(0.181818181818182*'Off Peak Detail'!DI37)+(0.181818181818182*'Off Peak Detail'!DI56)</f>
        <v>35.717657930675948</v>
      </c>
      <c r="DO18" s="358">
        <f>(0.63265306122449*'Off Peak Detail'!DJ18)+(0.163265306122449*'Off Peak Detail'!DJ37)+(0.204081632653061*'Off Peak Detail'!DJ56)</f>
        <v>34.699684630844459</v>
      </c>
      <c r="DP18" s="358">
        <f>(0.652173913043478*'Off Peak Detail'!DK18)+(0.173913043478261*'Off Peak Detail'!DK37)+(0.173913043478261*'Off Peak Detail'!DK56)</f>
        <v>32.843048832770059</v>
      </c>
      <c r="DQ18" s="358">
        <f>(0.607843137254902*'Off Peak Detail'!DL18)+(0.196078431372549*'Off Peak Detail'!DL37)+(0.196078431372549*'Off Peak Detail'!DL56)</f>
        <v>30.299694963246061</v>
      </c>
      <c r="DR18" s="358">
        <f>(0.652173913043478*'Off Peak Detail'!DM18)+(0.173913043478261*'Off Peak Detail'!DM37)+(0.173913043478261*'Off Peak Detail'!DM56)</f>
        <v>31.204604490571434</v>
      </c>
      <c r="DS18" s="358">
        <f>(0.659574468085106*'Off Peak Detail'!DN18)+(0.170212765957447*'Off Peak Detail'!DN37)+(0.170212765957447*'Off Peak Detail'!DN56)</f>
        <v>38.350541489863922</v>
      </c>
      <c r="DT18" s="358">
        <f>(0.607843137254902*'Off Peak Detail'!DO18)+(0.196078431372549*'Off Peak Detail'!DO37)+(0.196078431372549*'Off Peak Detail'!DO56)</f>
        <v>39.644494927832199</v>
      </c>
      <c r="DU18" s="358">
        <f>(0.652173913043478*'Off Peak Detail'!DP18)+(0.173913043478261*'Off Peak Detail'!DP37)+(0.173913043478261*'Off Peak Detail'!DP56)</f>
        <v>37.347783677341923</v>
      </c>
      <c r="DV18" s="358">
        <f>(0.63265306122449*'Off Peak Detail'!DQ18)+(0.204081632653061*'Off Peak Detail'!DQ37)+(0.163265306122449*'Off Peak Detail'!DQ56)</f>
        <v>36.086518970693461</v>
      </c>
      <c r="DW18" s="358">
        <f>(0.625*'Off Peak Detail'!DR18)+(0.166666666666667*'Off Peak Detail'!DR37)+(0.208333333333333*'Off Peak Detail'!DR56)</f>
        <v>36.22773255582306</v>
      </c>
      <c r="DX18" s="358">
        <f>(0.659574468085106*'Off Peak Detail'!DS18)+(0.170212765957447*'Off Peak Detail'!DS37)+(0.170212765957447*'Off Peak Detail'!DS56)</f>
        <v>38.787355995456487</v>
      </c>
      <c r="DY18" s="358">
        <f>(0.607843137254902*'Off Peak Detail'!DT18)+(0.196078431372549*'Off Peak Detail'!DT37)+(0.196078431372549*'Off Peak Detail'!DT56)</f>
        <v>37.724301235261876</v>
      </c>
      <c r="DZ18" s="358">
        <f>(0.636363636363636*'Off Peak Detail'!DU18)+(0.181818181818182*'Off Peak Detail'!DU37)+(0.181818181818182*'Off Peak Detail'!DU56)</f>
        <v>36.920057092178048</v>
      </c>
      <c r="EA18" s="358">
        <f>(0.659574468085106*'Off Peak Detail'!DV18)+(0.170212765957447*'Off Peak Detail'!DV37)+(0.170212765957447*'Off Peak Detail'!DV56)</f>
        <v>35.602532775721095</v>
      </c>
      <c r="EB18" s="358">
        <f>(0.652173913043478*'Off Peak Detail'!DW18)+(0.173913043478261*'Off Peak Detail'!DW37)+(0.173913043478261*'Off Peak Detail'!DW56)</f>
        <v>33.947202733435098</v>
      </c>
      <c r="EC18" s="358">
        <f>(0.607843137254902*'Off Peak Detail'!DX18)+(0.196078431372549*'Off Peak Detail'!DX37)+(0.196078431372549*'Off Peak Detail'!DX56)</f>
        <v>31.558539554007609</v>
      </c>
      <c r="ED18" s="358">
        <f>(0.652173913043478*'Off Peak Detail'!DY18)+(0.173913043478261*'Off Peak Detail'!DY37)+(0.173913043478261*'Off Peak Detail'!DY56)</f>
        <v>32.411297816333054</v>
      </c>
      <c r="EE18" s="358">
        <f>(0.63265306122449*'Off Peak Detail'!DZ18)+(0.204081632653061*'Off Peak Detail'!DZ37)+(0.163265306122449*'Off Peak Detail'!DZ56)</f>
        <v>39.419995019602965</v>
      </c>
      <c r="EF18" s="358">
        <f>(0.63265306122449*'Off Peak Detail'!EA18)+(0.163265306122449*'Off Peak Detail'!EA37)+(0.204081632653061*'Off Peak Detail'!EA56)</f>
        <v>40.357694503007508</v>
      </c>
      <c r="EG18" s="358">
        <f>(0.652173913043478*'Off Peak Detail'!EB18)+(0.173913043478261*'Off Peak Detail'!EB37)+(0.173913043478261*'Off Peak Detail'!EB56)</f>
        <v>38.30966748780456</v>
      </c>
      <c r="EH18" s="358">
        <f>(0.607843137254902*'Off Peak Detail'!EC18)+(0.196078431372549*'Off Peak Detail'!EC37)+(0.196078431372549*'Off Peak Detail'!EC56)</f>
        <v>37.314886187099667</v>
      </c>
      <c r="EI18" s="358">
        <f>(0.652173913043478*'Off Peak Detail'!ED18)+(0.173913043478261*'Off Peak Detail'!ED37)+(0.173913043478261*'Off Peak Detail'!ED56)</f>
        <v>36.84756821216137</v>
      </c>
      <c r="EJ18" s="358">
        <f>(0.659574468085106*'Off Peak Detail'!EE18)+(0.170212765957447*'Off Peak Detail'!EE37)+(0.170212765957447*'Off Peak Detail'!EE56)</f>
        <v>39.644405572608747</v>
      </c>
    </row>
    <row r="19" spans="1:140" ht="13.65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65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65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65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65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65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65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2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65" customHeight="1" x14ac:dyDescent="0.2">
      <c r="A28" s="300" t="s">
        <v>139</v>
      </c>
      <c r="B28" s="315"/>
      <c r="C28" s="195">
        <f t="shared" ref="C28:AC34" ca="1" si="21">C9-C47</f>
        <v>1.6625000000000014</v>
      </c>
      <c r="D28" s="195">
        <f t="shared" ca="1" si="21"/>
        <v>0.62992105263157683</v>
      </c>
      <c r="E28" s="195">
        <f t="shared" si="21"/>
        <v>-1.880487804878328E-2</v>
      </c>
      <c r="F28" s="301">
        <f t="shared" ca="1" si="21"/>
        <v>0.67118562643494784</v>
      </c>
      <c r="G28" s="195">
        <f t="shared" si="21"/>
        <v>0.87168803418803265</v>
      </c>
      <c r="H28" s="195">
        <f t="shared" si="21"/>
        <v>0.24315384615384517</v>
      </c>
      <c r="I28" s="195">
        <f t="shared" si="21"/>
        <v>1.5002222222222237</v>
      </c>
      <c r="J28" s="195">
        <f t="shared" si="21"/>
        <v>0.50018677792041188</v>
      </c>
      <c r="K28" s="195">
        <f t="shared" si="21"/>
        <v>1.0002682926829252</v>
      </c>
      <c r="L28" s="195">
        <f t="shared" si="21"/>
        <v>1.0526315789505247E-4</v>
      </c>
      <c r="M28" s="195">
        <f t="shared" si="21"/>
        <v>-3.8512820512817569E-2</v>
      </c>
      <c r="N28" s="195">
        <f t="shared" si="21"/>
        <v>5.0000000000238742E-4</v>
      </c>
      <c r="O28" s="195">
        <f t="shared" si="21"/>
        <v>-4.9615384615364633E-3</v>
      </c>
      <c r="P28" s="195">
        <f t="shared" si="21"/>
        <v>-9.9230769230729265E-3</v>
      </c>
      <c r="Q28" s="195">
        <f t="shared" si="21"/>
        <v>0</v>
      </c>
      <c r="R28" s="195">
        <f t="shared" si="21"/>
        <v>0</v>
      </c>
      <c r="S28" s="195">
        <f t="shared" si="21"/>
        <v>0.30566981556455275</v>
      </c>
      <c r="T28" s="195">
        <f t="shared" si="21"/>
        <v>-3.589743589706984E-4</v>
      </c>
      <c r="U28" s="195">
        <f t="shared" si="21"/>
        <v>0.91736842105262539</v>
      </c>
      <c r="V28" s="195">
        <f t="shared" si="21"/>
        <v>0</v>
      </c>
      <c r="W28" s="301">
        <f t="shared" si="21"/>
        <v>0.29707130683292959</v>
      </c>
      <c r="X28" s="195">
        <f t="shared" si="21"/>
        <v>7.2803397692823069E-2</v>
      </c>
      <c r="Y28" s="195">
        <f t="shared" si="21"/>
        <v>5.5519406444648922E-2</v>
      </c>
      <c r="Z28" s="195">
        <f t="shared" si="21"/>
        <v>6.6722389842237106E-2</v>
      </c>
      <c r="AA28" s="195">
        <f t="shared" si="21"/>
        <v>6.8949811762614388E-2</v>
      </c>
      <c r="AB28" s="191">
        <f t="shared" si="21"/>
        <v>6.6381264916365978E-2</v>
      </c>
      <c r="AC28" s="357">
        <f t="shared" ca="1" si="21"/>
        <v>0.10799732844051491</v>
      </c>
      <c r="AD28" s="303"/>
      <c r="AE28" s="304"/>
      <c r="AG28" s="191">
        <f t="shared" ref="AG28:AG34" si="22">AG9*AG$5</f>
        <v>10437.509333333333</v>
      </c>
      <c r="AH28" s="191">
        <f t="shared" ref="AH28:CS29" si="23">AH9*AH$5</f>
        <v>8975.9608888888888</v>
      </c>
      <c r="AI28" s="191">
        <f t="shared" si="23"/>
        <v>8976.059707317072</v>
      </c>
      <c r="AJ28" s="191">
        <f t="shared" si="23"/>
        <v>6992.1355789473691</v>
      </c>
      <c r="AK28" s="191">
        <f t="shared" si="23"/>
        <v>7507.8330256410272</v>
      </c>
      <c r="AL28" s="191">
        <f t="shared" si="23"/>
        <v>8400.2000000000007</v>
      </c>
      <c r="AM28" s="191">
        <f t="shared" si="23"/>
        <v>11064.233846153849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10151.865025641027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10877.352205128207</v>
      </c>
      <c r="AT28" s="191">
        <f t="shared" si="23"/>
        <v>9856.1173333333336</v>
      </c>
      <c r="AU28" s="191">
        <f t="shared" si="23"/>
        <v>10301.880585365854</v>
      </c>
      <c r="AV28" s="191">
        <f t="shared" si="23"/>
        <v>8096.096842105263</v>
      </c>
      <c r="AW28" s="191">
        <f t="shared" si="23"/>
        <v>5347.3021538461544</v>
      </c>
      <c r="AX28" s="191">
        <f t="shared" si="23"/>
        <v>6143.9040000000005</v>
      </c>
      <c r="AY28" s="191">
        <f t="shared" si="23"/>
        <v>13345.686153846154</v>
      </c>
      <c r="AZ28" s="191">
        <f t="shared" si="23"/>
        <v>15708.019902439024</v>
      </c>
      <c r="BA28" s="191">
        <f t="shared" si="23"/>
        <v>11924.981894736842</v>
      </c>
      <c r="BB28" s="191">
        <f t="shared" si="23"/>
        <v>10340.038564102564</v>
      </c>
      <c r="BC28" s="191">
        <f t="shared" si="23"/>
        <v>9967.5000000000018</v>
      </c>
      <c r="BD28" s="191">
        <f t="shared" si="23"/>
        <v>11316.202051282053</v>
      </c>
      <c r="BE28" s="191">
        <f t="shared" si="23"/>
        <v>11119.662974358975</v>
      </c>
      <c r="BF28" s="191">
        <f t="shared" si="23"/>
        <v>10411.565333333332</v>
      </c>
      <c r="BG28" s="191">
        <f t="shared" si="23"/>
        <v>9576.7199999999993</v>
      </c>
      <c r="BH28" s="191">
        <f t="shared" si="23"/>
        <v>8405.2168421052647</v>
      </c>
      <c r="BI28" s="191">
        <f t="shared" si="23"/>
        <v>6532.6770731707302</v>
      </c>
      <c r="BJ28" s="191">
        <f t="shared" si="23"/>
        <v>6612.9987368421062</v>
      </c>
      <c r="BK28" s="191">
        <f t="shared" si="23"/>
        <v>13307.9878974359</v>
      </c>
      <c r="BL28" s="191">
        <f t="shared" si="23"/>
        <v>14307.933073170732</v>
      </c>
      <c r="BM28" s="191">
        <f t="shared" si="23"/>
        <v>11584.736842105263</v>
      </c>
      <c r="BN28" s="191">
        <f t="shared" si="23"/>
        <v>11228.279414634146</v>
      </c>
      <c r="BO28" s="191">
        <f t="shared" si="23"/>
        <v>9345.9410526315787</v>
      </c>
      <c r="BP28" s="191">
        <f t="shared" si="23"/>
        <v>11165.348923076925</v>
      </c>
      <c r="BQ28" s="191">
        <f t="shared" si="23"/>
        <v>11671.576390243901</v>
      </c>
      <c r="BR28" s="191">
        <f t="shared" si="23"/>
        <v>9848.8035555555562</v>
      </c>
      <c r="BS28" s="191">
        <f t="shared" si="23"/>
        <v>9757.3156923076931</v>
      </c>
      <c r="BT28" s="191">
        <f t="shared" si="23"/>
        <v>9043.1595789473686</v>
      </c>
      <c r="BU28" s="191">
        <f t="shared" si="23"/>
        <v>6782.4222439024379</v>
      </c>
      <c r="BV28" s="191">
        <f t="shared" si="23"/>
        <v>7032.4412631578962</v>
      </c>
      <c r="BW28" s="191">
        <f t="shared" si="23"/>
        <v>13742.216195121951</v>
      </c>
      <c r="BX28" s="191">
        <f t="shared" si="23"/>
        <v>13535.951794871795</v>
      </c>
      <c r="BY28" s="191">
        <f t="shared" si="23"/>
        <v>11564.361263157896</v>
      </c>
      <c r="BZ28" s="191">
        <f t="shared" si="23"/>
        <v>11346.509853658536</v>
      </c>
      <c r="CA28" s="191">
        <f t="shared" si="23"/>
        <v>9516.1894736842114</v>
      </c>
      <c r="CB28" s="191">
        <f t="shared" si="23"/>
        <v>11673.679589743591</v>
      </c>
      <c r="CC28" s="191">
        <f t="shared" si="23"/>
        <v>11283.222829268292</v>
      </c>
      <c r="CD28" s="191">
        <f t="shared" si="23"/>
        <v>9933.5182222222211</v>
      </c>
      <c r="CE28" s="191">
        <f t="shared" si="23"/>
        <v>9918.8317948717959</v>
      </c>
      <c r="CF28" s="191">
        <f t="shared" si="23"/>
        <v>9675.9000000000015</v>
      </c>
      <c r="CG28" s="191">
        <f t="shared" si="23"/>
        <v>6945.6937435897435</v>
      </c>
      <c r="CH28" s="191">
        <f t="shared" si="23"/>
        <v>7415.1031578947377</v>
      </c>
      <c r="CI28" s="191">
        <f t="shared" si="23"/>
        <v>13624.284292682925</v>
      </c>
      <c r="CJ28" s="191">
        <f t="shared" si="23"/>
        <v>13351.625025641028</v>
      </c>
      <c r="CK28" s="191">
        <f t="shared" si="23"/>
        <v>12030.82105263158</v>
      </c>
      <c r="CL28" s="191">
        <f t="shared" si="23"/>
        <v>10995.513951219513</v>
      </c>
      <c r="CM28" s="191">
        <f t="shared" si="23"/>
        <v>9665.52</v>
      </c>
      <c r="CN28" s="191">
        <f t="shared" si="23"/>
        <v>12171.137560975611</v>
      </c>
      <c r="CO28" s="191">
        <f t="shared" si="23"/>
        <v>10863.150974358976</v>
      </c>
      <c r="CP28" s="191">
        <f t="shared" si="23"/>
        <v>10000.359111111111</v>
      </c>
      <c r="CQ28" s="191">
        <f t="shared" si="23"/>
        <v>10478.079589743591</v>
      </c>
      <c r="CR28" s="191">
        <f t="shared" si="23"/>
        <v>9504</v>
      </c>
      <c r="CS28" s="191">
        <f t="shared" si="23"/>
        <v>7348.8235897435898</v>
      </c>
      <c r="CT28" s="191">
        <f t="shared" ref="CT28:EJ32" si="24">CT9*CT$5</f>
        <v>8094.6189473684226</v>
      </c>
      <c r="CU28" s="191">
        <f t="shared" si="24"/>
        <v>12971.930146341465</v>
      </c>
      <c r="CV28" s="191">
        <f t="shared" si="24"/>
        <v>13171.289641025644</v>
      </c>
      <c r="CW28" s="191">
        <f t="shared" si="24"/>
        <v>12491.999999999998</v>
      </c>
      <c r="CX28" s="191">
        <f t="shared" si="24"/>
        <v>10629.385025641026</v>
      </c>
      <c r="CY28" s="191">
        <f t="shared" si="24"/>
        <v>9799.4138947368428</v>
      </c>
      <c r="CZ28" s="191">
        <f t="shared" si="24"/>
        <v>12184.730926829268</v>
      </c>
      <c r="DA28" s="191">
        <f t="shared" si="24"/>
        <v>10920.399384615384</v>
      </c>
      <c r="DB28" s="191">
        <f t="shared" si="24"/>
        <v>10299.551351351352</v>
      </c>
      <c r="DC28" s="191">
        <f t="shared" si="24"/>
        <v>11040.629268292683</v>
      </c>
      <c r="DD28" s="191">
        <f t="shared" si="24"/>
        <v>9280.863157894737</v>
      </c>
      <c r="DE28" s="191">
        <f t="shared" si="24"/>
        <v>7985.2812307692302</v>
      </c>
      <c r="DF28" s="191">
        <f t="shared" si="24"/>
        <v>8378.9760000000006</v>
      </c>
      <c r="DG28" s="191">
        <f t="shared" si="24"/>
        <v>12388.158769230773</v>
      </c>
      <c r="DH28" s="191">
        <f t="shared" si="24"/>
        <v>14186.219707317074</v>
      </c>
      <c r="DI28" s="191">
        <f t="shared" si="24"/>
        <v>11491.439157894738</v>
      </c>
      <c r="DJ28" s="191">
        <f t="shared" si="24"/>
        <v>10712.124307692309</v>
      </c>
      <c r="DK28" s="191">
        <f t="shared" si="24"/>
        <v>10787.1</v>
      </c>
      <c r="DL28" s="191">
        <f t="shared" si="24"/>
        <v>11268.498256410256</v>
      </c>
      <c r="DM28" s="191">
        <f t="shared" si="24"/>
        <v>11448.691692307693</v>
      </c>
      <c r="DN28" s="191">
        <f t="shared" si="24"/>
        <v>10144.60088888889</v>
      </c>
      <c r="DO28" s="191">
        <f t="shared" si="24"/>
        <v>10733.112975609754</v>
      </c>
      <c r="DP28" s="191">
        <f t="shared" si="24"/>
        <v>9446.4631578947374</v>
      </c>
      <c r="DQ28" s="191">
        <f t="shared" si="24"/>
        <v>8640.8031219512177</v>
      </c>
      <c r="DR28" s="191">
        <f t="shared" si="24"/>
        <v>8287.3018947368437</v>
      </c>
      <c r="DS28" s="191">
        <f t="shared" si="24"/>
        <v>12346.364923076922</v>
      </c>
      <c r="DT28" s="191">
        <f t="shared" si="24"/>
        <v>14092.399609756098</v>
      </c>
      <c r="DU28" s="191">
        <f t="shared" si="24"/>
        <v>11495.79705263158</v>
      </c>
      <c r="DV28" s="191">
        <f t="shared" si="24"/>
        <v>11258.290256410257</v>
      </c>
      <c r="DW28" s="191">
        <f t="shared" si="24"/>
        <v>10479.552</v>
      </c>
      <c r="DX28" s="191">
        <f t="shared" si="24"/>
        <v>11308.103589743592</v>
      </c>
      <c r="DY28" s="191">
        <f t="shared" si="24"/>
        <v>11984.671609756098</v>
      </c>
      <c r="DZ28" s="191">
        <f t="shared" si="24"/>
        <v>10218.677333333333</v>
      </c>
      <c r="EA28" s="191">
        <f t="shared" si="24"/>
        <v>10411.52676923077</v>
      </c>
      <c r="EB28" s="191">
        <f t="shared" si="24"/>
        <v>9608.5381052631583</v>
      </c>
      <c r="EC28" s="191">
        <f t="shared" si="24"/>
        <v>8944.1959024390235</v>
      </c>
      <c r="ED28" s="191">
        <f t="shared" si="24"/>
        <v>8530.1431578947377</v>
      </c>
      <c r="EE28" s="191">
        <f t="shared" si="24"/>
        <v>12836.170666666667</v>
      </c>
      <c r="EF28" s="191">
        <f t="shared" si="24"/>
        <v>13465.056585365852</v>
      </c>
      <c r="EG28" s="191">
        <f t="shared" si="24"/>
        <v>11503.97052631579</v>
      </c>
      <c r="EH28" s="191">
        <f t="shared" si="24"/>
        <v>11811.410926829269</v>
      </c>
      <c r="EI28" s="191">
        <f t="shared" si="24"/>
        <v>10155.59915789474</v>
      </c>
      <c r="EJ28" s="191">
        <f t="shared" si="24"/>
        <v>11351.536410256411</v>
      </c>
    </row>
    <row r="29" spans="1:140" ht="13.65" customHeight="1" x14ac:dyDescent="0.2">
      <c r="A29" s="305" t="s">
        <v>140</v>
      </c>
      <c r="B29" s="306"/>
      <c r="C29" s="191">
        <f t="shared" ref="C29:Q29" ca="1" si="25">C10-C48</f>
        <v>1.2132352941176485</v>
      </c>
      <c r="D29" s="191">
        <f t="shared" ca="1" si="25"/>
        <v>0.57094736842105576</v>
      </c>
      <c r="E29" s="191">
        <f t="shared" si="25"/>
        <v>-0.54290243902439173</v>
      </c>
      <c r="F29" s="307">
        <f t="shared" ca="1" si="25"/>
        <v>0.32883147145202685</v>
      </c>
      <c r="G29" s="191">
        <f t="shared" si="25"/>
        <v>0.8716880341880362</v>
      </c>
      <c r="H29" s="191">
        <f t="shared" si="25"/>
        <v>0.24315384615384872</v>
      </c>
      <c r="I29" s="191">
        <f t="shared" si="25"/>
        <v>1.5002222222222237</v>
      </c>
      <c r="J29" s="191">
        <f t="shared" si="25"/>
        <v>0.50018677792040833</v>
      </c>
      <c r="K29" s="191">
        <f t="shared" si="25"/>
        <v>1.0002682926829252</v>
      </c>
      <c r="L29" s="191">
        <f t="shared" si="25"/>
        <v>1.0526315789505247E-4</v>
      </c>
      <c r="M29" s="191">
        <f t="shared" si="25"/>
        <v>-3.8512820512824675E-2</v>
      </c>
      <c r="N29" s="191">
        <f t="shared" si="25"/>
        <v>5.0000000000238742E-4</v>
      </c>
      <c r="O29" s="191">
        <f t="shared" si="25"/>
        <v>-4.9615384615364633E-3</v>
      </c>
      <c r="P29" s="191">
        <f t="shared" si="25"/>
        <v>-9.9230769230764793E-3</v>
      </c>
      <c r="Q29" s="191">
        <f t="shared" si="25"/>
        <v>0</v>
      </c>
      <c r="R29" s="191">
        <f t="shared" si="21"/>
        <v>0</v>
      </c>
      <c r="S29" s="191">
        <f t="shared" si="21"/>
        <v>0.24406920992286985</v>
      </c>
      <c r="T29" s="191">
        <f t="shared" si="21"/>
        <v>2.5641025640865678E-4</v>
      </c>
      <c r="U29" s="191">
        <f t="shared" si="21"/>
        <v>0.75</v>
      </c>
      <c r="V29" s="191">
        <f t="shared" si="21"/>
        <v>-1.8048780487802674E-2</v>
      </c>
      <c r="W29" s="307">
        <f t="shared" si="21"/>
        <v>0.28155795364356706</v>
      </c>
      <c r="X29" s="191">
        <f t="shared" si="21"/>
        <v>0.18008514302908196</v>
      </c>
      <c r="Y29" s="191">
        <f t="shared" si="21"/>
        <v>0.19925373212780073</v>
      </c>
      <c r="Z29" s="191">
        <f t="shared" si="21"/>
        <v>0.18215458502143989</v>
      </c>
      <c r="AA29" s="191">
        <f t="shared" si="21"/>
        <v>0.18542242954369925</v>
      </c>
      <c r="AB29" s="191">
        <f t="shared" si="21"/>
        <v>0.18820095546689686</v>
      </c>
      <c r="AC29" s="359">
        <f t="shared" ca="1" si="21"/>
        <v>0.20284367869692588</v>
      </c>
      <c r="AD29" s="303"/>
      <c r="AE29" s="304"/>
      <c r="AG29" s="191">
        <f t="shared" si="22"/>
        <v>10239.955076923077</v>
      </c>
      <c r="AH29" s="191">
        <f t="shared" ref="AH29:AV29" si="26">AH10*AH$5</f>
        <v>8800.0782222222224</v>
      </c>
      <c r="AI29" s="191">
        <f t="shared" si="26"/>
        <v>9179.9701463414622</v>
      </c>
      <c r="AJ29" s="191">
        <f t="shared" si="26"/>
        <v>7359.941894736844</v>
      </c>
      <c r="AK29" s="191">
        <f t="shared" si="26"/>
        <v>8064.5926153846149</v>
      </c>
      <c r="AL29" s="191">
        <f t="shared" si="26"/>
        <v>9000.2000000000007</v>
      </c>
      <c r="AM29" s="191">
        <f t="shared" si="26"/>
        <v>11613.753025641026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10716.134974358976</v>
      </c>
      <c r="AQ29" s="191">
        <f t="shared" si="26"/>
        <v>8781.5747368421071</v>
      </c>
      <c r="AR29" s="191">
        <f t="shared" si="26"/>
        <v>10991.72780487805</v>
      </c>
      <c r="AS29" s="191">
        <f t="shared" si="26"/>
        <v>10482.243692307693</v>
      </c>
      <c r="AT29" s="191">
        <f t="shared" si="26"/>
        <v>9768.1564444444448</v>
      </c>
      <c r="AU29" s="191">
        <f t="shared" si="26"/>
        <v>10505.990048780488</v>
      </c>
      <c r="AV29" s="191">
        <f t="shared" si="26"/>
        <v>8924.0968421052639</v>
      </c>
      <c r="AW29" s="191">
        <f t="shared" si="23"/>
        <v>6530.8506666666672</v>
      </c>
      <c r="AX29" s="191">
        <f t="shared" si="23"/>
        <v>7488.1920000000009</v>
      </c>
      <c r="AY29" s="191">
        <f t="shared" si="23"/>
        <v>14071.038358974358</v>
      </c>
      <c r="AZ29" s="191">
        <f t="shared" si="23"/>
        <v>16462.819902439023</v>
      </c>
      <c r="BA29" s="191">
        <f t="shared" si="23"/>
        <v>12551.937684210527</v>
      </c>
      <c r="BB29" s="191">
        <f t="shared" si="23"/>
        <v>10997.932512820515</v>
      </c>
      <c r="BC29" s="191">
        <f t="shared" si="23"/>
        <v>10698.800000000001</v>
      </c>
      <c r="BD29" s="191">
        <f t="shared" si="23"/>
        <v>12004.359179487181</v>
      </c>
      <c r="BE29" s="191">
        <f t="shared" si="23"/>
        <v>10901.650666666668</v>
      </c>
      <c r="BF29" s="191">
        <f t="shared" si="23"/>
        <v>10441.519999999999</v>
      </c>
      <c r="BG29" s="191">
        <f t="shared" si="23"/>
        <v>9840.0164102564104</v>
      </c>
      <c r="BH29" s="191">
        <f t="shared" si="23"/>
        <v>9189.0568421052631</v>
      </c>
      <c r="BI29" s="191">
        <f t="shared" si="23"/>
        <v>7655.9508292682913</v>
      </c>
      <c r="BJ29" s="191">
        <f t="shared" si="23"/>
        <v>7772.1600000000017</v>
      </c>
      <c r="BK29" s="191">
        <f t="shared" si="23"/>
        <v>14036.88676923077</v>
      </c>
      <c r="BL29" s="191">
        <f t="shared" si="23"/>
        <v>15013.504390243901</v>
      </c>
      <c r="BM29" s="191">
        <f t="shared" si="23"/>
        <v>12203.557894736843</v>
      </c>
      <c r="BN29" s="191">
        <f t="shared" si="23"/>
        <v>11929.900097560974</v>
      </c>
      <c r="BO29" s="191">
        <f t="shared" si="23"/>
        <v>10001.039157894736</v>
      </c>
      <c r="BP29" s="191">
        <f t="shared" si="23"/>
        <v>11838.321435897438</v>
      </c>
      <c r="BQ29" s="191">
        <f t="shared" si="23"/>
        <v>11504.475512195124</v>
      </c>
      <c r="BR29" s="191">
        <f t="shared" si="23"/>
        <v>9919.2035555555558</v>
      </c>
      <c r="BS29" s="191">
        <f t="shared" si="23"/>
        <v>10046.671794871796</v>
      </c>
      <c r="BT29" s="191">
        <f t="shared" si="23"/>
        <v>9842.0210526315786</v>
      </c>
      <c r="BU29" s="191">
        <f t="shared" si="23"/>
        <v>7822.1879024390228</v>
      </c>
      <c r="BV29" s="191">
        <f t="shared" si="23"/>
        <v>8143.743157894738</v>
      </c>
      <c r="BW29" s="191">
        <f t="shared" si="23"/>
        <v>14492.219707317074</v>
      </c>
      <c r="BX29" s="191">
        <f t="shared" si="23"/>
        <v>14205.251076923076</v>
      </c>
      <c r="BY29" s="191">
        <f t="shared" si="23"/>
        <v>12183.802105263159</v>
      </c>
      <c r="BZ29" s="191">
        <f t="shared" si="23"/>
        <v>12048.180292682926</v>
      </c>
      <c r="CA29" s="191">
        <f t="shared" si="23"/>
        <v>10171.035789473684</v>
      </c>
      <c r="CB29" s="191">
        <f t="shared" si="23"/>
        <v>12374.33435897436</v>
      </c>
      <c r="CC29" s="191">
        <f t="shared" si="23"/>
        <v>11186.360585365854</v>
      </c>
      <c r="CD29" s="191">
        <f t="shared" si="23"/>
        <v>10046.001777777778</v>
      </c>
      <c r="CE29" s="191">
        <f t="shared" si="23"/>
        <v>10238.460717948719</v>
      </c>
      <c r="CF29" s="191">
        <f t="shared" si="23"/>
        <v>10496.1</v>
      </c>
      <c r="CG29" s="191">
        <f t="shared" si="23"/>
        <v>7917.1427692307689</v>
      </c>
      <c r="CH29" s="191">
        <f t="shared" si="23"/>
        <v>8493.4981052631592</v>
      </c>
      <c r="CI29" s="191">
        <f t="shared" si="23"/>
        <v>14388.776780487808</v>
      </c>
      <c r="CJ29" s="191">
        <f t="shared" si="23"/>
        <v>14047.205743589746</v>
      </c>
      <c r="CK29" s="191">
        <f t="shared" si="23"/>
        <v>12706.256842105264</v>
      </c>
      <c r="CL29" s="191">
        <f t="shared" si="23"/>
        <v>11708.896585365852</v>
      </c>
      <c r="CM29" s="191">
        <f t="shared" si="23"/>
        <v>10353.234526315789</v>
      </c>
      <c r="CN29" s="191">
        <f t="shared" si="23"/>
        <v>12944.695609756098</v>
      </c>
      <c r="CO29" s="191">
        <f t="shared" si="23"/>
        <v>10822.755076923078</v>
      </c>
      <c r="CP29" s="191">
        <f t="shared" si="23"/>
        <v>10165.681777777778</v>
      </c>
      <c r="CQ29" s="191">
        <f t="shared" si="23"/>
        <v>10866.340512820512</v>
      </c>
      <c r="CR29" s="191">
        <f t="shared" si="23"/>
        <v>10318.08</v>
      </c>
      <c r="CS29" s="191">
        <f t="shared" si="23"/>
        <v>8329.8461538461543</v>
      </c>
      <c r="CT29" s="191">
        <f t="shared" si="24"/>
        <v>9239.0400000000009</v>
      </c>
      <c r="CU29" s="191">
        <f t="shared" si="24"/>
        <v>13810.810146341462</v>
      </c>
      <c r="CV29" s="191">
        <f t="shared" si="24"/>
        <v>13994.585025641025</v>
      </c>
      <c r="CW29" s="191">
        <f t="shared" si="24"/>
        <v>13344</v>
      </c>
      <c r="CX29" s="191">
        <f t="shared" si="24"/>
        <v>11445.50748717949</v>
      </c>
      <c r="CY29" s="191">
        <f t="shared" si="24"/>
        <v>10632.682105263159</v>
      </c>
      <c r="CZ29" s="191">
        <f t="shared" si="24"/>
        <v>13153.511999999999</v>
      </c>
      <c r="DA29" s="191">
        <f t="shared" si="24"/>
        <v>11175.45271794872</v>
      </c>
      <c r="DB29" s="191">
        <f t="shared" si="24"/>
        <v>10735.23891891892</v>
      </c>
      <c r="DC29" s="191">
        <f t="shared" si="24"/>
        <v>11721.899707317074</v>
      </c>
      <c r="DD29" s="191">
        <f t="shared" si="24"/>
        <v>10278.24</v>
      </c>
      <c r="DE29" s="191">
        <f t="shared" si="24"/>
        <v>9203.0342564102557</v>
      </c>
      <c r="DF29" s="191">
        <f t="shared" si="24"/>
        <v>9711.36</v>
      </c>
      <c r="DG29" s="191">
        <f t="shared" si="24"/>
        <v>13509.593230769231</v>
      </c>
      <c r="DH29" s="191">
        <f t="shared" si="24"/>
        <v>15430.629658536587</v>
      </c>
      <c r="DI29" s="191">
        <f t="shared" si="24"/>
        <v>12573.978947368423</v>
      </c>
      <c r="DJ29" s="191">
        <f t="shared" si="24"/>
        <v>11806.47712820513</v>
      </c>
      <c r="DK29" s="191">
        <f t="shared" si="24"/>
        <v>11981.099999999999</v>
      </c>
      <c r="DL29" s="191">
        <f t="shared" si="24"/>
        <v>12466.299282051285</v>
      </c>
      <c r="DM29" s="191">
        <f t="shared" si="24"/>
        <v>12081.892307692309</v>
      </c>
      <c r="DN29" s="191">
        <f t="shared" si="24"/>
        <v>10873.28</v>
      </c>
      <c r="DO29" s="191">
        <f t="shared" si="24"/>
        <v>11705.119999999999</v>
      </c>
      <c r="DP29" s="191">
        <f t="shared" si="24"/>
        <v>10708.838736842106</v>
      </c>
      <c r="DQ29" s="191">
        <f t="shared" si="24"/>
        <v>10158.901463414633</v>
      </c>
      <c r="DR29" s="191">
        <f t="shared" si="24"/>
        <v>9788.7031578947372</v>
      </c>
      <c r="DS29" s="191">
        <f t="shared" si="24"/>
        <v>13817.787897435899</v>
      </c>
      <c r="DT29" s="191">
        <f t="shared" si="24"/>
        <v>15716.239609756098</v>
      </c>
      <c r="DU29" s="191">
        <f t="shared" si="24"/>
        <v>12909.207578947369</v>
      </c>
      <c r="DV29" s="191">
        <f t="shared" si="24"/>
        <v>12712.419282051282</v>
      </c>
      <c r="DW29" s="191">
        <f t="shared" si="24"/>
        <v>11932.320000000002</v>
      </c>
      <c r="DX29" s="191">
        <f t="shared" si="24"/>
        <v>12829.881641025642</v>
      </c>
      <c r="DY29" s="191">
        <f t="shared" si="24"/>
        <v>13015.777170731708</v>
      </c>
      <c r="DZ29" s="191">
        <f t="shared" si="24"/>
        <v>11249.880888888889</v>
      </c>
      <c r="EA29" s="191">
        <f t="shared" si="24"/>
        <v>11648.528205128207</v>
      </c>
      <c r="EB29" s="191">
        <f t="shared" si="24"/>
        <v>11139.321263157894</v>
      </c>
      <c r="EC29" s="191">
        <f t="shared" si="24"/>
        <v>10725.981658536584</v>
      </c>
      <c r="ED29" s="191">
        <f t="shared" si="24"/>
        <v>10267.200000000001</v>
      </c>
      <c r="EE29" s="191">
        <f t="shared" si="24"/>
        <v>14725.801641025642</v>
      </c>
      <c r="EF29" s="191">
        <f t="shared" si="24"/>
        <v>15382.185170731707</v>
      </c>
      <c r="EG29" s="191">
        <f t="shared" si="24"/>
        <v>13243.603368421054</v>
      </c>
      <c r="EH29" s="191">
        <f t="shared" si="24"/>
        <v>13651.76956097561</v>
      </c>
      <c r="EI29" s="191">
        <f t="shared" si="24"/>
        <v>11844.176842105264</v>
      </c>
      <c r="EJ29" s="191">
        <f t="shared" si="24"/>
        <v>13193.63753846154</v>
      </c>
    </row>
    <row r="30" spans="1:140" ht="13.65" customHeight="1" x14ac:dyDescent="0.2">
      <c r="A30" s="305" t="s">
        <v>142</v>
      </c>
      <c r="B30" s="282"/>
      <c r="C30" s="191">
        <f t="shared" ca="1" si="21"/>
        <v>0.7724999999999973</v>
      </c>
      <c r="D30" s="191">
        <f t="shared" ca="1" si="21"/>
        <v>0.65313156489322211</v>
      </c>
      <c r="E30" s="191">
        <f t="shared" si="21"/>
        <v>1.8082926829268295</v>
      </c>
      <c r="F30" s="307">
        <f t="shared" ca="1" si="21"/>
        <v>1.257498928792014</v>
      </c>
      <c r="G30" s="191">
        <f t="shared" si="21"/>
        <v>0.75654700854700963</v>
      </c>
      <c r="H30" s="191">
        <f t="shared" si="21"/>
        <v>1.0132051282051329</v>
      </c>
      <c r="I30" s="191">
        <f t="shared" si="21"/>
        <v>0.49988888888888638</v>
      </c>
      <c r="J30" s="191">
        <f t="shared" si="21"/>
        <v>0.24945635430038493</v>
      </c>
      <c r="K30" s="191">
        <f t="shared" si="21"/>
        <v>0.24943902439024157</v>
      </c>
      <c r="L30" s="191">
        <f t="shared" si="21"/>
        <v>0.24947368421052829</v>
      </c>
      <c r="M30" s="191">
        <f t="shared" si="21"/>
        <v>-2.917948717948704E-2</v>
      </c>
      <c r="N30" s="191">
        <f t="shared" si="21"/>
        <v>0.5</v>
      </c>
      <c r="O30" s="191">
        <f t="shared" si="21"/>
        <v>0.74491025641025743</v>
      </c>
      <c r="P30" s="191">
        <f t="shared" si="21"/>
        <v>-9.923076923080032E-3</v>
      </c>
      <c r="Q30" s="191">
        <f t="shared" si="21"/>
        <v>1.4997435897435913</v>
      </c>
      <c r="R30" s="191">
        <f t="shared" si="21"/>
        <v>1.0407500000000027</v>
      </c>
      <c r="S30" s="191">
        <f t="shared" si="21"/>
        <v>7.7839109970046394E-2</v>
      </c>
      <c r="T30" s="191">
        <f t="shared" si="21"/>
        <v>0.25000000000000355</v>
      </c>
      <c r="U30" s="191">
        <f t="shared" si="21"/>
        <v>1.9736842105263719E-2</v>
      </c>
      <c r="V30" s="191">
        <f t="shared" si="21"/>
        <v>-3.6219512195120984E-2</v>
      </c>
      <c r="W30" s="307">
        <f t="shared" si="21"/>
        <v>0.43864076712469569</v>
      </c>
      <c r="X30" s="191">
        <f t="shared" si="21"/>
        <v>0.61719836455911548</v>
      </c>
      <c r="Y30" s="191">
        <f t="shared" si="21"/>
        <v>0.33840544836432329</v>
      </c>
      <c r="Z30" s="191">
        <f t="shared" si="21"/>
        <v>0.45612688164656134</v>
      </c>
      <c r="AA30" s="191">
        <f t="shared" si="21"/>
        <v>0.49251737965483855</v>
      </c>
      <c r="AB30" s="191">
        <f t="shared" si="21"/>
        <v>0.48971590871556003</v>
      </c>
      <c r="AC30" s="359">
        <f t="shared" ca="1" si="21"/>
        <v>0.50463251059789727</v>
      </c>
      <c r="AD30" s="303"/>
      <c r="AE30" s="304"/>
      <c r="AG30" s="191">
        <f t="shared" si="22"/>
        <v>10536.435897435898</v>
      </c>
      <c r="AH30" s="191">
        <f t="shared" ref="AH30:CS33" si="27">AH11*AH$5</f>
        <v>9592.0391111111112</v>
      </c>
      <c r="AI30" s="191">
        <f t="shared" si="27"/>
        <v>10607.900487804878</v>
      </c>
      <c r="AJ30" s="191">
        <f t="shared" si="27"/>
        <v>8187.903157894737</v>
      </c>
      <c r="AK30" s="191">
        <f t="shared" si="27"/>
        <v>9034.749743589744</v>
      </c>
      <c r="AL30" s="191">
        <f t="shared" si="27"/>
        <v>10600.1</v>
      </c>
      <c r="AM30" s="191">
        <f t="shared" si="27"/>
        <v>11584.791384615384</v>
      </c>
      <c r="AN30" s="191">
        <f t="shared" si="27"/>
        <v>12739.919589743591</v>
      </c>
      <c r="AO30" s="191">
        <f t="shared" si="27"/>
        <v>11854.848000000002</v>
      </c>
      <c r="AP30" s="191">
        <f t="shared" si="27"/>
        <v>9870.048205128207</v>
      </c>
      <c r="AQ30" s="191">
        <f t="shared" si="27"/>
        <v>10368</v>
      </c>
      <c r="AR30" s="191">
        <f t="shared" si="27"/>
        <v>10948.693853658537</v>
      </c>
      <c r="AS30" s="191">
        <f t="shared" si="27"/>
        <v>10446.04164102564</v>
      </c>
      <c r="AT30" s="191">
        <f t="shared" si="27"/>
        <v>9152.0391111111112</v>
      </c>
      <c r="AU30" s="191">
        <f t="shared" si="27"/>
        <v>10199.990048780486</v>
      </c>
      <c r="AV30" s="191">
        <f t="shared" si="27"/>
        <v>8832</v>
      </c>
      <c r="AW30" s="191">
        <f t="shared" si="27"/>
        <v>9660.6791794871806</v>
      </c>
      <c r="AX30" s="191">
        <f t="shared" si="27"/>
        <v>10272.000000000002</v>
      </c>
      <c r="AY30" s="191">
        <f t="shared" si="27"/>
        <v>12306.634256410258</v>
      </c>
      <c r="AZ30" s="191">
        <f t="shared" si="27"/>
        <v>12749.850731707314</v>
      </c>
      <c r="BA30" s="191">
        <f t="shared" si="27"/>
        <v>11116.44715789474</v>
      </c>
      <c r="BB30" s="191">
        <f t="shared" si="27"/>
        <v>10152.009641025643</v>
      </c>
      <c r="BC30" s="191">
        <f t="shared" si="27"/>
        <v>10425</v>
      </c>
      <c r="BD30" s="191">
        <f t="shared" si="27"/>
        <v>10774.993435897435</v>
      </c>
      <c r="BE30" s="191">
        <f t="shared" si="27"/>
        <v>10805.148307692309</v>
      </c>
      <c r="BF30" s="191">
        <f t="shared" si="27"/>
        <v>9851.2771282051272</v>
      </c>
      <c r="BG30" s="191">
        <f t="shared" si="27"/>
        <v>9550.3710769230765</v>
      </c>
      <c r="BH30" s="191">
        <f t="shared" si="27"/>
        <v>9056.6155789473687</v>
      </c>
      <c r="BI30" s="191">
        <f t="shared" si="27"/>
        <v>10244.11375609756</v>
      </c>
      <c r="BJ30" s="191">
        <f t="shared" si="27"/>
        <v>9902.9187368421062</v>
      </c>
      <c r="BK30" s="191">
        <f t="shared" si="27"/>
        <v>12452.774564102565</v>
      </c>
      <c r="BL30" s="191">
        <f t="shared" si="27"/>
        <v>12014.819121951217</v>
      </c>
      <c r="BM30" s="191">
        <f t="shared" si="27"/>
        <v>10947.612631578948</v>
      </c>
      <c r="BN30" s="191">
        <f t="shared" si="27"/>
        <v>11101.749658536584</v>
      </c>
      <c r="BO30" s="191">
        <f t="shared" si="27"/>
        <v>9717.5629473684221</v>
      </c>
      <c r="BP30" s="191">
        <f t="shared" si="27"/>
        <v>10743.862564102565</v>
      </c>
      <c r="BQ30" s="191">
        <f t="shared" si="27"/>
        <v>11360.361951219511</v>
      </c>
      <c r="BR30" s="191">
        <f t="shared" si="27"/>
        <v>9370.3964444444446</v>
      </c>
      <c r="BS30" s="191">
        <f t="shared" si="27"/>
        <v>9738.3614358974355</v>
      </c>
      <c r="BT30" s="191">
        <f t="shared" si="27"/>
        <v>9669.2614736842133</v>
      </c>
      <c r="BU30" s="191">
        <f t="shared" si="27"/>
        <v>10037.341658536587</v>
      </c>
      <c r="BV30" s="191">
        <f t="shared" si="27"/>
        <v>10035.398736842108</v>
      </c>
      <c r="BW30" s="191">
        <f t="shared" si="27"/>
        <v>12932.594926829268</v>
      </c>
      <c r="BX30" s="191">
        <f t="shared" si="27"/>
        <v>11535.747487179488</v>
      </c>
      <c r="BY30" s="191">
        <f t="shared" si="27"/>
        <v>10989.448421052633</v>
      </c>
      <c r="BZ30" s="191">
        <f t="shared" si="27"/>
        <v>11244.499902439024</v>
      </c>
      <c r="CA30" s="191">
        <f t="shared" si="27"/>
        <v>9861.0442105263173</v>
      </c>
      <c r="CB30" s="191">
        <f t="shared" si="27"/>
        <v>11280.965948717951</v>
      </c>
      <c r="CC30" s="191">
        <f t="shared" si="27"/>
        <v>11029.044292682927</v>
      </c>
      <c r="CD30" s="191">
        <f t="shared" si="27"/>
        <v>9518.1191111111111</v>
      </c>
      <c r="CE30" s="191">
        <f t="shared" si="27"/>
        <v>9922.7460512820526</v>
      </c>
      <c r="CF30" s="191">
        <f t="shared" si="27"/>
        <v>10292.099999999999</v>
      </c>
      <c r="CG30" s="191">
        <f t="shared" si="27"/>
        <v>9806.2438974358975</v>
      </c>
      <c r="CH30" s="191">
        <f t="shared" si="27"/>
        <v>10167.84</v>
      </c>
      <c r="CI30" s="191">
        <f t="shared" si="27"/>
        <v>12910.184780487805</v>
      </c>
      <c r="CJ30" s="191">
        <f t="shared" si="27"/>
        <v>11554.547487179487</v>
      </c>
      <c r="CK30" s="191">
        <f t="shared" si="27"/>
        <v>11502.760421052633</v>
      </c>
      <c r="CL30" s="191">
        <f t="shared" si="27"/>
        <v>10928.873951219513</v>
      </c>
      <c r="CM30" s="191">
        <f t="shared" si="27"/>
        <v>9996.1776842105264</v>
      </c>
      <c r="CN30" s="191">
        <f t="shared" si="27"/>
        <v>11822.456780487806</v>
      </c>
      <c r="CO30" s="191">
        <f t="shared" si="27"/>
        <v>10660.631589743592</v>
      </c>
      <c r="CP30" s="191">
        <f t="shared" si="27"/>
        <v>9641.2800000000007</v>
      </c>
      <c r="CQ30" s="191">
        <f t="shared" si="27"/>
        <v>10505.559794871797</v>
      </c>
      <c r="CR30" s="191">
        <f t="shared" si="27"/>
        <v>10060.896000000001</v>
      </c>
      <c r="CS30" s="191">
        <f t="shared" si="27"/>
        <v>9964.8773333333338</v>
      </c>
      <c r="CT30" s="191">
        <f t="shared" si="24"/>
        <v>10729.06105263158</v>
      </c>
      <c r="CU30" s="191">
        <f t="shared" si="24"/>
        <v>12369.435707317072</v>
      </c>
      <c r="CV30" s="191">
        <f t="shared" si="24"/>
        <v>11561.951794871797</v>
      </c>
      <c r="CW30" s="191">
        <f t="shared" si="24"/>
        <v>12022.300000000001</v>
      </c>
      <c r="CX30" s="191">
        <f t="shared" si="24"/>
        <v>10591.804307692308</v>
      </c>
      <c r="CY30" s="191">
        <f t="shared" si="24"/>
        <v>10120.522947368421</v>
      </c>
      <c r="CZ30" s="191">
        <f t="shared" si="24"/>
        <v>11892.344195121952</v>
      </c>
      <c r="DA30" s="191">
        <f t="shared" si="24"/>
        <v>10746.90912820513</v>
      </c>
      <c r="DB30" s="191">
        <f t="shared" si="24"/>
        <v>9979.2097297297296</v>
      </c>
      <c r="DC30" s="191">
        <f t="shared" si="24"/>
        <v>11081.180487804877</v>
      </c>
      <c r="DD30" s="191">
        <f t="shared" si="24"/>
        <v>9792.4412631578962</v>
      </c>
      <c r="DE30" s="191">
        <f t="shared" si="24"/>
        <v>10535.572923076925</v>
      </c>
      <c r="DF30" s="191">
        <f t="shared" si="24"/>
        <v>10836.576000000001</v>
      </c>
      <c r="DG30" s="191">
        <f t="shared" si="24"/>
        <v>11863.899076923079</v>
      </c>
      <c r="DH30" s="191">
        <f t="shared" si="24"/>
        <v>12582.769756097559</v>
      </c>
      <c r="DI30" s="191">
        <f t="shared" si="24"/>
        <v>11098.066526315792</v>
      </c>
      <c r="DJ30" s="191">
        <f t="shared" si="24"/>
        <v>10697.113230769231</v>
      </c>
      <c r="DK30" s="191">
        <f t="shared" si="24"/>
        <v>11128.300000000001</v>
      </c>
      <c r="DL30" s="191">
        <f t="shared" si="24"/>
        <v>11029.641846153847</v>
      </c>
      <c r="DM30" s="191">
        <f t="shared" si="24"/>
        <v>11297.309333333333</v>
      </c>
      <c r="DN30" s="191">
        <f t="shared" si="24"/>
        <v>9866.5991111111107</v>
      </c>
      <c r="DO30" s="191">
        <f t="shared" si="24"/>
        <v>10787.725268292683</v>
      </c>
      <c r="DP30" s="191">
        <f t="shared" si="24"/>
        <v>9939.7768421052642</v>
      </c>
      <c r="DQ30" s="191">
        <f t="shared" si="24"/>
        <v>11117.87063414634</v>
      </c>
      <c r="DR30" s="191">
        <f t="shared" si="24"/>
        <v>10491.815578947369</v>
      </c>
      <c r="DS30" s="191">
        <f t="shared" si="24"/>
        <v>11875.121230769231</v>
      </c>
      <c r="DT30" s="191">
        <f t="shared" si="24"/>
        <v>12623.490146341464</v>
      </c>
      <c r="DU30" s="191">
        <f t="shared" si="24"/>
        <v>11146.080842105264</v>
      </c>
      <c r="DV30" s="191">
        <f t="shared" si="24"/>
        <v>11262.079589743591</v>
      </c>
      <c r="DW30" s="191">
        <f t="shared" si="24"/>
        <v>10800.960000000003</v>
      </c>
      <c r="DX30" s="191">
        <f t="shared" si="24"/>
        <v>11101.698871794872</v>
      </c>
      <c r="DY30" s="191">
        <f t="shared" si="24"/>
        <v>11856.52975609756</v>
      </c>
      <c r="DZ30" s="191">
        <f t="shared" si="24"/>
        <v>9975.6408888888873</v>
      </c>
      <c r="EA30" s="191">
        <f t="shared" si="24"/>
        <v>10479.02358974359</v>
      </c>
      <c r="EB30" s="191">
        <f t="shared" si="24"/>
        <v>10083.296842105265</v>
      </c>
      <c r="EC30" s="191">
        <f t="shared" si="24"/>
        <v>11261.964292682927</v>
      </c>
      <c r="ED30" s="191">
        <f t="shared" si="24"/>
        <v>10594.623157894739</v>
      </c>
      <c r="EE30" s="191">
        <f t="shared" si="24"/>
        <v>12395.844102564104</v>
      </c>
      <c r="EF30" s="191">
        <f t="shared" si="24"/>
        <v>12171.752975609756</v>
      </c>
      <c r="EG30" s="191">
        <f t="shared" si="24"/>
        <v>11197.504000000001</v>
      </c>
      <c r="EH30" s="191">
        <f t="shared" si="24"/>
        <v>11832.159219512194</v>
      </c>
      <c r="EI30" s="191">
        <f t="shared" si="24"/>
        <v>10455.712842105266</v>
      </c>
      <c r="EJ30" s="191">
        <f t="shared" si="24"/>
        <v>11178.219692307692</v>
      </c>
    </row>
    <row r="31" spans="1:140" ht="13.65" customHeight="1" x14ac:dyDescent="0.2">
      <c r="A31" s="305" t="s">
        <v>144</v>
      </c>
      <c r="B31" s="282"/>
      <c r="C31" s="191">
        <f t="shared" ca="1" si="21"/>
        <v>-0.42794117647058982</v>
      </c>
      <c r="D31" s="191">
        <f t="shared" ca="1" si="21"/>
        <v>4.9999979922645821E-2</v>
      </c>
      <c r="E31" s="191">
        <f t="shared" si="21"/>
        <v>0</v>
      </c>
      <c r="F31" s="307">
        <f t="shared" ca="1" si="21"/>
        <v>-0.25849135326543404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-1.031796345876046E-2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65" customHeight="1" x14ac:dyDescent="0.2">
      <c r="A32" s="305" t="s">
        <v>143</v>
      </c>
      <c r="B32" s="306"/>
      <c r="C32" s="191">
        <f t="shared" ca="1" si="21"/>
        <v>0.21999999999999886</v>
      </c>
      <c r="D32" s="191">
        <f t="shared" ca="1" si="21"/>
        <v>0.42868415832519347</v>
      </c>
      <c r="E32" s="191">
        <f t="shared" si="21"/>
        <v>6.3902439024388968E-2</v>
      </c>
      <c r="F32" s="307">
        <f t="shared" ca="1" si="21"/>
        <v>0.13439168738694818</v>
      </c>
      <c r="G32" s="191">
        <f t="shared" si="21"/>
        <v>0.24680341880342027</v>
      </c>
      <c r="H32" s="191">
        <f t="shared" si="21"/>
        <v>0.24305128205128312</v>
      </c>
      <c r="I32" s="191">
        <f t="shared" si="21"/>
        <v>0.25055555555555387</v>
      </c>
      <c r="J32" s="191">
        <f t="shared" si="21"/>
        <v>0.24948074454428593</v>
      </c>
      <c r="K32" s="191">
        <f t="shared" si="21"/>
        <v>0.24948780487804711</v>
      </c>
      <c r="L32" s="191">
        <f t="shared" si="21"/>
        <v>0.24947368421052474</v>
      </c>
      <c r="M32" s="191">
        <f t="shared" si="21"/>
        <v>0.26230769230769013</v>
      </c>
      <c r="N32" s="191">
        <f t="shared" si="21"/>
        <v>0.25049999999999883</v>
      </c>
      <c r="O32" s="191">
        <f t="shared" si="21"/>
        <v>0.51308974358974524</v>
      </c>
      <c r="P32" s="191">
        <f t="shared" si="21"/>
        <v>0.52620512820513099</v>
      </c>
      <c r="Q32" s="191">
        <f t="shared" si="21"/>
        <v>0.49997435897435594</v>
      </c>
      <c r="R32" s="191">
        <f t="shared" si="21"/>
        <v>0.52500000000000213</v>
      </c>
      <c r="S32" s="191">
        <f t="shared" si="21"/>
        <v>-0.14920325203252105</v>
      </c>
      <c r="T32" s="191">
        <f t="shared" si="21"/>
        <v>0</v>
      </c>
      <c r="U32" s="191">
        <f t="shared" si="21"/>
        <v>0</v>
      </c>
      <c r="V32" s="191">
        <f t="shared" si="21"/>
        <v>-0.44760975609756315</v>
      </c>
      <c r="W32" s="307">
        <f t="shared" si="21"/>
        <v>0.21640225188199835</v>
      </c>
      <c r="X32" s="191">
        <f t="shared" si="21"/>
        <v>-3.8597753613462515E-2</v>
      </c>
      <c r="Y32" s="191">
        <f t="shared" si="21"/>
        <v>-3.3059062511977544E-2</v>
      </c>
      <c r="Z32" s="191">
        <f t="shared" si="21"/>
        <v>-4.0108666314615959E-2</v>
      </c>
      <c r="AA32" s="191">
        <f t="shared" si="21"/>
        <v>-3.9174863994873022E-2</v>
      </c>
      <c r="AB32" s="191">
        <f t="shared" si="21"/>
        <v>-3.8597753613458963E-2</v>
      </c>
      <c r="AC32" s="359">
        <f t="shared" ca="1" si="21"/>
        <v>8.9073916043957979E-5</v>
      </c>
      <c r="AD32" s="303"/>
      <c r="AE32" s="304"/>
      <c r="AF32" s="304"/>
      <c r="AG32" s="191">
        <f t="shared" si="22"/>
        <v>9178.1117948717965</v>
      </c>
      <c r="AH32" s="191">
        <f t="shared" si="27"/>
        <v>8624.1173333333336</v>
      </c>
      <c r="AI32" s="191">
        <f t="shared" si="27"/>
        <v>9995.8805853658541</v>
      </c>
      <c r="AJ32" s="191">
        <f t="shared" si="27"/>
        <v>9015.9031578947361</v>
      </c>
      <c r="AK32" s="191">
        <f t="shared" si="27"/>
        <v>9207.0734358974369</v>
      </c>
      <c r="AL32" s="191">
        <f t="shared" si="27"/>
        <v>10100.1</v>
      </c>
      <c r="AM32" s="191">
        <f t="shared" si="27"/>
        <v>11983.929846153847</v>
      </c>
      <c r="AN32" s="191">
        <f t="shared" si="27"/>
        <v>13132.140717948718</v>
      </c>
      <c r="AO32" s="191">
        <f t="shared" si="27"/>
        <v>10634.400000000001</v>
      </c>
      <c r="AP32" s="191">
        <f t="shared" si="27"/>
        <v>9964.0385641025641</v>
      </c>
      <c r="AQ32" s="191">
        <f t="shared" si="27"/>
        <v>9536.7410526315798</v>
      </c>
      <c r="AR32" s="191">
        <f t="shared" si="27"/>
        <v>9741.5920000000006</v>
      </c>
      <c r="AS32" s="191">
        <f t="shared" si="27"/>
        <v>9702.4389743589745</v>
      </c>
      <c r="AT32" s="191">
        <f t="shared" si="27"/>
        <v>9151.9608888888888</v>
      </c>
      <c r="AU32" s="191">
        <f t="shared" si="27"/>
        <v>10404.099512195122</v>
      </c>
      <c r="AV32" s="191">
        <f t="shared" si="27"/>
        <v>9200.0968421052639</v>
      </c>
      <c r="AW32" s="191">
        <f t="shared" si="27"/>
        <v>9748.3665641025636</v>
      </c>
      <c r="AX32" s="191">
        <f t="shared" si="27"/>
        <v>10176.048000000001</v>
      </c>
      <c r="AY32" s="191">
        <f t="shared" si="27"/>
        <v>11454.724307692308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10340.134974358976</v>
      </c>
      <c r="BC32" s="191">
        <f t="shared" si="27"/>
        <v>9922.5</v>
      </c>
      <c r="BD32" s="191">
        <f t="shared" si="27"/>
        <v>9532.747282051283</v>
      </c>
      <c r="BE32" s="191">
        <f t="shared" si="27"/>
        <v>10293.156102564104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9431.9368421052641</v>
      </c>
      <c r="BI32" s="191">
        <f t="shared" si="27"/>
        <v>10407.681951219512</v>
      </c>
      <c r="BJ32" s="191">
        <f t="shared" si="27"/>
        <v>9888.0631578947359</v>
      </c>
      <c r="BK32" s="191">
        <f t="shared" si="27"/>
        <v>11782.645538461538</v>
      </c>
      <c r="BL32" s="191">
        <f t="shared" si="27"/>
        <v>13288.752195121948</v>
      </c>
      <c r="BM32" s="191">
        <f t="shared" si="27"/>
        <v>11309.898947368423</v>
      </c>
      <c r="BN32" s="191">
        <f t="shared" si="27"/>
        <v>11305.779512195122</v>
      </c>
      <c r="BO32" s="191">
        <f t="shared" si="27"/>
        <v>9368.0210526315805</v>
      </c>
      <c r="BP32" s="191">
        <f t="shared" si="27"/>
        <v>9714.615589743591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9991.7810526315807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12603.587487179488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9519.0947368421057</v>
      </c>
      <c r="CB32" s="191">
        <f t="shared" si="27"/>
        <v>10255.81558974359</v>
      </c>
      <c r="CC32" s="191">
        <f t="shared" si="27"/>
        <v>10539.579707317072</v>
      </c>
      <c r="CD32" s="191">
        <f t="shared" si="27"/>
        <v>9525.0026666666654</v>
      </c>
      <c r="CE32" s="191">
        <f t="shared" si="27"/>
        <v>10050.412512820512</v>
      </c>
      <c r="CF32" s="191">
        <f t="shared" si="27"/>
        <v>10555.95</v>
      </c>
      <c r="CG32" s="191">
        <f t="shared" si="27"/>
        <v>9886.0330256410271</v>
      </c>
      <c r="CH32" s="191">
        <f t="shared" si="27"/>
        <v>10090.560000000001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11022.953951219513</v>
      </c>
      <c r="CM32" s="191">
        <f t="shared" si="27"/>
        <v>9662.033684210528</v>
      </c>
      <c r="CN32" s="191">
        <f t="shared" si="27"/>
        <v>10815.612292682927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10271.952000000001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11723.046829268291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9797.70947368421</v>
      </c>
      <c r="CZ32" s="191">
        <f t="shared" si="24"/>
        <v>10943.863609756096</v>
      </c>
      <c r="DA32" s="191">
        <f t="shared" si="24"/>
        <v>10315.270769230769</v>
      </c>
      <c r="DB32" s="191">
        <f t="shared" si="24"/>
        <v>9943.2583783783775</v>
      </c>
      <c r="DC32" s="191">
        <f t="shared" si="24"/>
        <v>11154.849365853657</v>
      </c>
      <c r="DD32" s="191">
        <f t="shared" si="24"/>
        <v>9958.0800000000017</v>
      </c>
      <c r="DE32" s="191">
        <f t="shared" si="24"/>
        <v>10574.551794871795</v>
      </c>
      <c r="DF32" s="191">
        <f t="shared" si="24"/>
        <v>10724.976000000001</v>
      </c>
      <c r="DG32" s="191">
        <f t="shared" si="24"/>
        <v>11244.077538461539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10783.35</v>
      </c>
      <c r="DL32" s="191">
        <f t="shared" si="24"/>
        <v>10176.90276923077</v>
      </c>
      <c r="DM32" s="191">
        <f t="shared" si="24"/>
        <v>10857.083282051282</v>
      </c>
      <c r="DN32" s="191">
        <f t="shared" si="24"/>
        <v>9813.76</v>
      </c>
      <c r="DO32" s="191">
        <f t="shared" si="24"/>
        <v>10827.039999999999</v>
      </c>
      <c r="DP32" s="191">
        <f t="shared" si="24"/>
        <v>10068.48</v>
      </c>
      <c r="DQ32" s="191">
        <f t="shared" si="24"/>
        <v>11132.608390243902</v>
      </c>
      <c r="DR32" s="191">
        <f t="shared" si="24"/>
        <v>10366.560000000001</v>
      </c>
      <c r="DS32" s="191">
        <f t="shared" si="24"/>
        <v>11262.173743589743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11262.240410256411</v>
      </c>
      <c r="DW32" s="191">
        <f t="shared" si="24"/>
        <v>10472.976000000001</v>
      </c>
      <c r="DX32" s="191">
        <f t="shared" si="24"/>
        <v>10279.473641025641</v>
      </c>
      <c r="DY32" s="191">
        <f t="shared" si="24"/>
        <v>11406.396292682926</v>
      </c>
      <c r="DZ32" s="191">
        <f t="shared" si="24"/>
        <v>9901.8773333333338</v>
      </c>
      <c r="EA32" s="191">
        <f t="shared" si="24"/>
        <v>10490.419282051284</v>
      </c>
      <c r="EB32" s="191">
        <f t="shared" si="24"/>
        <v>10178.880000000001</v>
      </c>
      <c r="EC32" s="191">
        <f t="shared" si="24"/>
        <v>11257.207609756098</v>
      </c>
      <c r="ED32" s="191">
        <f t="shared" si="24"/>
        <v>10454.879999999999</v>
      </c>
      <c r="EE32" s="191">
        <f t="shared" si="24"/>
        <v>11760.593025641027</v>
      </c>
      <c r="EF32" s="191">
        <f t="shared" si="24"/>
        <v>12775.260878048777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10146.050526315788</v>
      </c>
      <c r="EJ32" s="191">
        <f t="shared" si="24"/>
        <v>10378.15917948718</v>
      </c>
    </row>
    <row r="33" spans="1:140" ht="13.65" customHeight="1" x14ac:dyDescent="0.2">
      <c r="A33" s="305" t="s">
        <v>141</v>
      </c>
      <c r="B33" s="282"/>
      <c r="C33" s="191">
        <f t="shared" ca="1" si="21"/>
        <v>0.96764705882353041</v>
      </c>
      <c r="D33" s="191">
        <f t="shared" ca="1" si="21"/>
        <v>1.2953842105263149</v>
      </c>
      <c r="E33" s="191">
        <f t="shared" si="21"/>
        <v>0.51151219512195567</v>
      </c>
      <c r="F33" s="307">
        <f t="shared" ca="1" si="21"/>
        <v>0.80376910217433561</v>
      </c>
      <c r="G33" s="191">
        <f t="shared" si="21"/>
        <v>0.24681196581196474</v>
      </c>
      <c r="H33" s="191">
        <f t="shared" si="21"/>
        <v>0.24384615384615671</v>
      </c>
      <c r="I33" s="191">
        <f t="shared" si="21"/>
        <v>0.24977777777777632</v>
      </c>
      <c r="J33" s="191">
        <f t="shared" si="21"/>
        <v>0.25025353016688001</v>
      </c>
      <c r="K33" s="191">
        <f t="shared" si="21"/>
        <v>0.25024390243902417</v>
      </c>
      <c r="L33" s="191">
        <f t="shared" si="21"/>
        <v>0.25026315789473585</v>
      </c>
      <c r="M33" s="191">
        <f t="shared" si="21"/>
        <v>0.26230769230768658</v>
      </c>
      <c r="N33" s="191">
        <f t="shared" si="21"/>
        <v>0.24974999999999881</v>
      </c>
      <c r="O33" s="191">
        <f t="shared" si="21"/>
        <v>0.51264102564102387</v>
      </c>
      <c r="P33" s="191">
        <f t="shared" si="21"/>
        <v>0.52530769230768826</v>
      </c>
      <c r="Q33" s="191">
        <f t="shared" si="21"/>
        <v>0.49997435897435594</v>
      </c>
      <c r="R33" s="191">
        <f t="shared" si="21"/>
        <v>0.52487499999999798</v>
      </c>
      <c r="S33" s="191">
        <f t="shared" si="21"/>
        <v>0.41894180573384077</v>
      </c>
      <c r="T33" s="191">
        <f t="shared" si="21"/>
        <v>0</v>
      </c>
      <c r="U33" s="191">
        <f t="shared" si="21"/>
        <v>1.2569473684210486</v>
      </c>
      <c r="V33" s="191">
        <f t="shared" si="21"/>
        <v>-1.2195121951208421E-4</v>
      </c>
      <c r="W33" s="307">
        <f t="shared" si="21"/>
        <v>0.35994973906048955</v>
      </c>
      <c r="X33" s="191">
        <f t="shared" si="21"/>
        <v>0.10940226876090975</v>
      </c>
      <c r="Y33" s="191">
        <f t="shared" si="21"/>
        <v>8.6365352843994714E-2</v>
      </c>
      <c r="Z33" s="191">
        <f t="shared" si="21"/>
        <v>0.10049263157894472</v>
      </c>
      <c r="AA33" s="191">
        <f t="shared" si="21"/>
        <v>0.10388265107212291</v>
      </c>
      <c r="AB33" s="191">
        <f t="shared" si="21"/>
        <v>0.1008983190961672</v>
      </c>
      <c r="AC33" s="359">
        <f t="shared" ca="1" si="21"/>
        <v>0.15347241288696623</v>
      </c>
      <c r="AD33" s="303"/>
      <c r="AE33" s="304"/>
      <c r="AG33" s="191">
        <f t="shared" si="22"/>
        <v>8420.3657435897458</v>
      </c>
      <c r="AH33" s="191">
        <f t="shared" si="27"/>
        <v>7920.0782222222224</v>
      </c>
      <c r="AI33" s="191">
        <f t="shared" si="27"/>
        <v>9180.1691707317077</v>
      </c>
      <c r="AJ33" s="191">
        <f t="shared" si="27"/>
        <v>8280</v>
      </c>
      <c r="AK33" s="191">
        <f t="shared" si="27"/>
        <v>8387.5958974358964</v>
      </c>
      <c r="AL33" s="191">
        <f t="shared" si="27"/>
        <v>9300</v>
      </c>
      <c r="AM33" s="191">
        <f t="shared" si="27"/>
        <v>11922.236923076924</v>
      </c>
      <c r="AN33" s="191">
        <f t="shared" si="27"/>
        <v>13131.989948717948</v>
      </c>
      <c r="AO33" s="191">
        <f t="shared" si="27"/>
        <v>10587.599999999999</v>
      </c>
      <c r="AP33" s="191">
        <f t="shared" si="27"/>
        <v>9400.0385641025659</v>
      </c>
      <c r="AQ33" s="191">
        <f t="shared" si="27"/>
        <v>9256.6635789473676</v>
      </c>
      <c r="AR33" s="191">
        <f t="shared" si="27"/>
        <v>8950.1631219512183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9419</v>
      </c>
      <c r="BD33" s="191">
        <f t="shared" si="27"/>
        <v>8578.2086153846158</v>
      </c>
      <c r="BE33" s="191">
        <f t="shared" si="27"/>
        <v>9349.4914871794881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8993.8231578947398</v>
      </c>
      <c r="BK33" s="191">
        <f t="shared" si="27"/>
        <v>11319.170871794873</v>
      </c>
      <c r="BL33" s="191">
        <f t="shared" si="27"/>
        <v>12822.233951219512</v>
      </c>
      <c r="BM33" s="191">
        <f t="shared" si="27"/>
        <v>10864.812631578949</v>
      </c>
      <c r="BN33" s="191">
        <f t="shared" si="27"/>
        <v>10481.56975609756</v>
      </c>
      <c r="BO33" s="191">
        <f t="shared" si="27"/>
        <v>8927.8736842105282</v>
      </c>
      <c r="BP33" s="191">
        <f t="shared" si="27"/>
        <v>8817.845948717948</v>
      </c>
      <c r="BQ33" s="191">
        <f t="shared" si="27"/>
        <v>9875.8887804878032</v>
      </c>
      <c r="BR33" s="191">
        <f t="shared" si="27"/>
        <v>8571.3173333333343</v>
      </c>
      <c r="BS33" s="191">
        <f t="shared" si="27"/>
        <v>9016.3835897435911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12125.971076923079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9090.6071578947376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8687.3208888888894</v>
      </c>
      <c r="CE33" s="191">
        <f t="shared" si="27"/>
        <v>9151.8689230769232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9214.6231578947391</v>
      </c>
      <c r="CI33" s="191">
        <f t="shared" si="27"/>
        <v>11660.271804878048</v>
      </c>
      <c r="CJ33" s="191">
        <f t="shared" si="27"/>
        <v>11975.68676923077</v>
      </c>
      <c r="CK33" s="191">
        <f t="shared" si="27"/>
        <v>11188.95157894737</v>
      </c>
      <c r="CL33" s="191">
        <f t="shared" si="27"/>
        <v>10223.484292682928</v>
      </c>
      <c r="CM33" s="191">
        <f t="shared" si="27"/>
        <v>9245.7482105263171</v>
      </c>
      <c r="CN33" s="191">
        <f t="shared" si="27"/>
        <v>9888.9447804878055</v>
      </c>
      <c r="CO33" s="191">
        <f t="shared" si="27"/>
        <v>9343.812102564103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9726.8210526315816</v>
      </c>
      <c r="CU33" s="191">
        <f t="shared" si="28"/>
        <v>11160.259121951218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9881.1353846153852</v>
      </c>
      <c r="CY33" s="191">
        <f t="shared" si="28"/>
        <v>9388.9389473684223</v>
      </c>
      <c r="CZ33" s="191">
        <f t="shared" si="28"/>
        <v>10038.969365853658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10654.471578947368</v>
      </c>
      <c r="DJ33" s="191">
        <f t="shared" si="28"/>
        <v>9956.5089230769245</v>
      </c>
      <c r="DK33" s="191">
        <f t="shared" si="28"/>
        <v>10346.5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9512.7031578947372</v>
      </c>
      <c r="DS33" s="191">
        <f t="shared" si="28"/>
        <v>10682.728820512822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10454.72041025641</v>
      </c>
      <c r="DW33" s="191">
        <f t="shared" si="28"/>
        <v>10057.824000000001</v>
      </c>
      <c r="DX33" s="191">
        <f t="shared" si="28"/>
        <v>9482.0451282051272</v>
      </c>
      <c r="DY33" s="191">
        <f t="shared" si="28"/>
        <v>10480.584585365854</v>
      </c>
      <c r="DZ33" s="191">
        <f t="shared" si="28"/>
        <v>9088.7182222222218</v>
      </c>
      <c r="EA33" s="191">
        <f t="shared" si="28"/>
        <v>9618.1571282051282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12163.788682926828</v>
      </c>
      <c r="EG33" s="191">
        <f t="shared" si="28"/>
        <v>10640.526315789475</v>
      </c>
      <c r="EH33" s="191">
        <f t="shared" si="28"/>
        <v>10962.820682926829</v>
      </c>
      <c r="EI33" s="191">
        <f t="shared" si="28"/>
        <v>9757.0357894736844</v>
      </c>
      <c r="EJ33" s="191">
        <f t="shared" si="28"/>
        <v>9596.9083076923071</v>
      </c>
    </row>
    <row r="34" spans="1:140" ht="13.65" customHeight="1" thickBot="1" x14ac:dyDescent="0.25">
      <c r="A34" s="310" t="s">
        <v>145</v>
      </c>
      <c r="B34" s="311"/>
      <c r="C34" s="204">
        <f t="shared" ca="1" si="21"/>
        <v>0.93333333333333357</v>
      </c>
      <c r="D34" s="204">
        <f t="shared" ca="1" si="21"/>
        <v>1.2953842105263149</v>
      </c>
      <c r="E34" s="204">
        <f t="shared" si="21"/>
        <v>0.51151219512195212</v>
      </c>
      <c r="F34" s="312">
        <f t="shared" ca="1" si="21"/>
        <v>0.8008401931184288</v>
      </c>
      <c r="G34" s="204">
        <f t="shared" si="21"/>
        <v>0.24681196581196829</v>
      </c>
      <c r="H34" s="204">
        <f t="shared" si="21"/>
        <v>0.24384615384615671</v>
      </c>
      <c r="I34" s="204">
        <f t="shared" si="21"/>
        <v>0.24977777777777987</v>
      </c>
      <c r="J34" s="204">
        <f t="shared" si="21"/>
        <v>0.25025353016688001</v>
      </c>
      <c r="K34" s="204">
        <f t="shared" si="21"/>
        <v>0.25024390243902417</v>
      </c>
      <c r="L34" s="204">
        <f t="shared" si="21"/>
        <v>0.25026315789473585</v>
      </c>
      <c r="M34" s="204">
        <f t="shared" si="21"/>
        <v>0.26230769230768658</v>
      </c>
      <c r="N34" s="204">
        <f t="shared" si="21"/>
        <v>0.24974999999999881</v>
      </c>
      <c r="O34" s="204">
        <f t="shared" si="21"/>
        <v>0.51264102564101677</v>
      </c>
      <c r="P34" s="204">
        <f t="shared" si="21"/>
        <v>0.5253076923076847</v>
      </c>
      <c r="Q34" s="204">
        <f t="shared" si="21"/>
        <v>0.49997435897436304</v>
      </c>
      <c r="R34" s="204">
        <f t="shared" si="21"/>
        <v>0.52487499999999798</v>
      </c>
      <c r="S34" s="204">
        <f t="shared" si="21"/>
        <v>0.41894180573384077</v>
      </c>
      <c r="T34" s="204">
        <f t="shared" si="21"/>
        <v>0</v>
      </c>
      <c r="U34" s="204">
        <f t="shared" si="21"/>
        <v>1.2569473684210486</v>
      </c>
      <c r="V34" s="204">
        <f t="shared" si="21"/>
        <v>-1.2195121951208421E-4</v>
      </c>
      <c r="W34" s="312">
        <f t="shared" si="21"/>
        <v>0.3599497390604931</v>
      </c>
      <c r="X34" s="204">
        <f t="shared" si="21"/>
        <v>0.1094022687609062</v>
      </c>
      <c r="Y34" s="204">
        <f t="shared" si="21"/>
        <v>8.6365352843994714E-2</v>
      </c>
      <c r="Z34" s="204">
        <f t="shared" si="21"/>
        <v>0.10049263157894828</v>
      </c>
      <c r="AA34" s="204">
        <f t="shared" si="21"/>
        <v>0.10388265107212646</v>
      </c>
      <c r="AB34" s="204">
        <f t="shared" si="21"/>
        <v>0.1008983190961672</v>
      </c>
      <c r="AC34" s="361">
        <f t="shared" ca="1" si="21"/>
        <v>0.15422498890206526</v>
      </c>
      <c r="AD34" s="303"/>
      <c r="AE34" s="304"/>
      <c r="AG34" s="191">
        <f t="shared" si="22"/>
        <v>8644.5195897435915</v>
      </c>
      <c r="AH34" s="191">
        <f t="shared" ref="AH34:CS34" si="29">AH15*AH$5</f>
        <v>8092.558222222222</v>
      </c>
      <c r="AI34" s="191">
        <f t="shared" si="29"/>
        <v>9374.5164878048781</v>
      </c>
      <c r="AJ34" s="191">
        <f t="shared" si="29"/>
        <v>8570.5263157894733</v>
      </c>
      <c r="AK34" s="191">
        <f t="shared" si="29"/>
        <v>8835.9035897435897</v>
      </c>
      <c r="AL34" s="191">
        <f t="shared" si="29"/>
        <v>10050</v>
      </c>
      <c r="AM34" s="191">
        <f t="shared" si="29"/>
        <v>12968.288205128203</v>
      </c>
      <c r="AN34" s="191">
        <f t="shared" si="29"/>
        <v>14689.938666666671</v>
      </c>
      <c r="AO34" s="191">
        <f t="shared" si="29"/>
        <v>11595.599999999999</v>
      </c>
      <c r="AP34" s="191">
        <f t="shared" si="29"/>
        <v>9773.6283076923082</v>
      </c>
      <c r="AQ34" s="191">
        <f t="shared" si="29"/>
        <v>9559.8214736842092</v>
      </c>
      <c r="AR34" s="191">
        <f t="shared" si="29"/>
        <v>9246.5533658536588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9683.0000000000018</v>
      </c>
      <c r="BD34" s="191">
        <f t="shared" si="29"/>
        <v>8802.3624615384633</v>
      </c>
      <c r="BE34" s="191">
        <f t="shared" si="29"/>
        <v>9692.2402051282061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9621.36</v>
      </c>
      <c r="BK34" s="191">
        <f t="shared" si="29"/>
        <v>12191.622153846154</v>
      </c>
      <c r="BL34" s="191">
        <f t="shared" si="29"/>
        <v>13904.058341463413</v>
      </c>
      <c r="BM34" s="191">
        <f t="shared" si="29"/>
        <v>11678.286315789475</v>
      </c>
      <c r="BN34" s="191">
        <f t="shared" si="29"/>
        <v>10851.755121951219</v>
      </c>
      <c r="BO34" s="191">
        <f t="shared" si="29"/>
        <v>9215.4947368421053</v>
      </c>
      <c r="BP34" s="191">
        <f t="shared" si="29"/>
        <v>9083.8418461538477</v>
      </c>
      <c r="BQ34" s="191">
        <f t="shared" si="29"/>
        <v>10233.73463414634</v>
      </c>
      <c r="BR34" s="191">
        <f t="shared" si="29"/>
        <v>8888.8995555555557</v>
      </c>
      <c r="BS34" s="191">
        <f t="shared" si="29"/>
        <v>9363.0748717948718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13118.225435897435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9401.4703157894746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9018.5920000000006</v>
      </c>
      <c r="CE34" s="191">
        <f t="shared" si="29"/>
        <v>9513.5037948717945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9789.8652631578971</v>
      </c>
      <c r="CI34" s="191">
        <f t="shared" si="29"/>
        <v>12409.897170731707</v>
      </c>
      <c r="CJ34" s="191">
        <f t="shared" si="29"/>
        <v>12884.257025641027</v>
      </c>
      <c r="CK34" s="191">
        <f t="shared" si="29"/>
        <v>11925.625263157895</v>
      </c>
      <c r="CL34" s="191">
        <f t="shared" si="29"/>
        <v>10602.863804878047</v>
      </c>
      <c r="CM34" s="191">
        <f t="shared" si="29"/>
        <v>9574.0429473684217</v>
      </c>
      <c r="CN34" s="191">
        <f t="shared" si="29"/>
        <v>10212.856975609757</v>
      </c>
      <c r="CO34" s="191">
        <f t="shared" si="29"/>
        <v>9711.4244102564116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10308.884210526317</v>
      </c>
      <c r="CU34" s="191">
        <f t="shared" si="28"/>
        <v>11847.884487804879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10266.680000000002</v>
      </c>
      <c r="CY34" s="191">
        <f t="shared" si="28"/>
        <v>9725.9494736842116</v>
      </c>
      <c r="CZ34" s="191">
        <f t="shared" si="28"/>
        <v>10372.13619512195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11305.250526315791</v>
      </c>
      <c r="DJ34" s="191">
        <f t="shared" si="28"/>
        <v>10342.053538461538</v>
      </c>
      <c r="DK34" s="191">
        <f t="shared" si="28"/>
        <v>10697.5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10041.461052631579</v>
      </c>
      <c r="DS34" s="191">
        <f t="shared" si="28"/>
        <v>11325.303179487179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10856.671179487179</v>
      </c>
      <c r="DW34" s="191">
        <f t="shared" si="28"/>
        <v>10394.784</v>
      </c>
      <c r="DX34" s="191">
        <f t="shared" si="28"/>
        <v>9813.7928205128192</v>
      </c>
      <c r="DY34" s="191">
        <f t="shared" si="28"/>
        <v>10853.854829268294</v>
      </c>
      <c r="DZ34" s="191">
        <f t="shared" si="28"/>
        <v>9419.989333333333</v>
      </c>
      <c r="EA34" s="191">
        <f t="shared" si="28"/>
        <v>9979.7920000000013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12895.872585365853</v>
      </c>
      <c r="EG34" s="191">
        <f t="shared" si="28"/>
        <v>11236.105263157897</v>
      </c>
      <c r="EH34" s="191">
        <f t="shared" si="28"/>
        <v>11351.51531707317</v>
      </c>
      <c r="EI34" s="191">
        <f t="shared" si="28"/>
        <v>10091.141052631579</v>
      </c>
      <c r="EJ34" s="191">
        <f t="shared" si="28"/>
        <v>9925.6672820512813</v>
      </c>
    </row>
    <row r="35" spans="1:140" ht="13.65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3.1264833450317688</v>
      </c>
      <c r="D37" s="319">
        <f t="shared" ca="1" si="30"/>
        <v>3.2795053845764883</v>
      </c>
      <c r="E37" s="319">
        <f t="shared" si="30"/>
        <v>0.8422153107461483</v>
      </c>
      <c r="F37" s="320">
        <f t="shared" ca="1" si="30"/>
        <v>2.2544410724745134</v>
      </c>
      <c r="G37" s="319">
        <f t="shared" si="30"/>
        <v>1.6783452166567585</v>
      </c>
      <c r="H37" s="319">
        <f t="shared" si="30"/>
        <v>1.164630938717238</v>
      </c>
      <c r="I37" s="319">
        <f t="shared" si="30"/>
        <v>2.1920594945962826</v>
      </c>
      <c r="J37" s="319">
        <f t="shared" si="30"/>
        <v>1.2070311857261125</v>
      </c>
      <c r="K37" s="319">
        <f t="shared" si="30"/>
        <v>1.7100552680509118</v>
      </c>
      <c r="L37" s="319">
        <f t="shared" si="30"/>
        <v>0.70400710340131312</v>
      </c>
      <c r="M37" s="319">
        <f t="shared" si="30"/>
        <v>0.6491632196671695</v>
      </c>
      <c r="N37" s="319">
        <f t="shared" si="30"/>
        <v>0.83709494075699808</v>
      </c>
      <c r="O37" s="319">
        <f t="shared" si="30"/>
        <v>0.77282420901542537</v>
      </c>
      <c r="P37" s="319">
        <f t="shared" si="30"/>
        <v>0.73211251599657601</v>
      </c>
      <c r="Q37" s="319">
        <f t="shared" si="30"/>
        <v>0.81353590203428894</v>
      </c>
      <c r="R37" s="319">
        <f t="shared" si="30"/>
        <v>0.80913046332348415</v>
      </c>
      <c r="S37" s="319">
        <f t="shared" si="30"/>
        <v>0.83261546466638947</v>
      </c>
      <c r="T37" s="319">
        <f t="shared" si="30"/>
        <v>0.55001931786769376</v>
      </c>
      <c r="U37" s="319">
        <f t="shared" si="30"/>
        <v>1.2746925290850513</v>
      </c>
      <c r="V37" s="319">
        <f t="shared" si="30"/>
        <v>0.67313454704640918</v>
      </c>
      <c r="W37" s="320">
        <f t="shared" si="30"/>
        <v>1.0057266797615974</v>
      </c>
      <c r="X37" s="319">
        <f t="shared" si="30"/>
        <v>0.61058051789714796</v>
      </c>
      <c r="Y37" s="319">
        <f t="shared" si="30"/>
        <v>0.50181547318031505</v>
      </c>
      <c r="Z37" s="319">
        <f t="shared" si="30"/>
        <v>0.50747445098915023</v>
      </c>
      <c r="AA37" s="319">
        <f t="shared" si="30"/>
        <v>0.4624872862999041</v>
      </c>
      <c r="AB37" s="319">
        <f t="shared" si="30"/>
        <v>0.46056992089701509</v>
      </c>
      <c r="AC37" s="363">
        <f t="shared" ca="1" si="30"/>
        <v>0.58937070211392495</v>
      </c>
      <c r="AD37" s="303"/>
      <c r="AE37" s="304"/>
      <c r="AG37" s="191">
        <f>AG18*AG$5</f>
        <v>12589.429997846601</v>
      </c>
      <c r="AH37" s="191">
        <f t="shared" ref="AH37:CS37" si="31">AH18*AH$5</f>
        <v>11346.334026806308</v>
      </c>
      <c r="AI37" s="191">
        <f t="shared" si="31"/>
        <v>12588.724363318512</v>
      </c>
      <c r="AJ37" s="191">
        <f t="shared" si="31"/>
        <v>9933.3732420337128</v>
      </c>
      <c r="AK37" s="191">
        <f t="shared" si="31"/>
        <v>10665.967094349757</v>
      </c>
      <c r="AL37" s="191">
        <f t="shared" si="31"/>
        <v>12226.380889842585</v>
      </c>
      <c r="AM37" s="191">
        <f t="shared" si="31"/>
        <v>12996.356867559241</v>
      </c>
      <c r="AN37" s="191">
        <f t="shared" si="31"/>
        <v>14971.761910868503</v>
      </c>
      <c r="AO37" s="191">
        <f t="shared" si="31"/>
        <v>13359.116737800172</v>
      </c>
      <c r="AP37" s="191">
        <f t="shared" si="31"/>
        <v>12797.753420304109</v>
      </c>
      <c r="AQ37" s="191">
        <f t="shared" si="31"/>
        <v>12421.255976720411</v>
      </c>
      <c r="AR37" s="191">
        <f t="shared" si="31"/>
        <v>14417.731069605577</v>
      </c>
      <c r="AS37" s="191">
        <f t="shared" si="31"/>
        <v>12953.305949342543</v>
      </c>
      <c r="AT37" s="191">
        <f t="shared" si="31"/>
        <v>12091.876477795675</v>
      </c>
      <c r="AU37" s="191">
        <f t="shared" si="31"/>
        <v>13655.96104469091</v>
      </c>
      <c r="AV37" s="191">
        <f t="shared" si="31"/>
        <v>11248.062780074284</v>
      </c>
      <c r="AW37" s="191">
        <f t="shared" si="31"/>
        <v>9994.0140207724507</v>
      </c>
      <c r="AX37" s="191">
        <f t="shared" si="31"/>
        <v>10594.625223431412</v>
      </c>
      <c r="AY37" s="191">
        <f t="shared" si="31"/>
        <v>14849.95263319597</v>
      </c>
      <c r="AZ37" s="191">
        <f t="shared" si="31"/>
        <v>16857.671230987311</v>
      </c>
      <c r="BA37" s="191">
        <f t="shared" si="31"/>
        <v>13731.814512642348</v>
      </c>
      <c r="BB37" s="191">
        <f t="shared" si="31"/>
        <v>12979.581877256192</v>
      </c>
      <c r="BC37" s="191">
        <f t="shared" si="31"/>
        <v>14094.835593735272</v>
      </c>
      <c r="BD37" s="191">
        <f t="shared" si="31"/>
        <v>14551.269946685607</v>
      </c>
      <c r="BE37" s="191">
        <f t="shared" si="31"/>
        <v>13459.16592517557</v>
      </c>
      <c r="BF37" s="191">
        <f t="shared" si="31"/>
        <v>12722.351817752011</v>
      </c>
      <c r="BG37" s="191">
        <f t="shared" si="31"/>
        <v>11998.013596841429</v>
      </c>
      <c r="BH37" s="191">
        <f t="shared" si="31"/>
        <v>11077.611468703439</v>
      </c>
      <c r="BI37" s="191">
        <f t="shared" si="31"/>
        <v>10725.831309626126</v>
      </c>
      <c r="BJ37" s="191">
        <f t="shared" si="31"/>
        <v>10111.404390040523</v>
      </c>
      <c r="BK37" s="191">
        <f t="shared" si="31"/>
        <v>14819.505896415998</v>
      </c>
      <c r="BL37" s="191">
        <f t="shared" si="31"/>
        <v>15275.690996064519</v>
      </c>
      <c r="BM37" s="191">
        <f t="shared" si="31"/>
        <v>13204.481721412054</v>
      </c>
      <c r="BN37" s="191">
        <f t="shared" si="31"/>
        <v>13997.531596272278</v>
      </c>
      <c r="BO37" s="191">
        <f t="shared" si="31"/>
        <v>12273.161797223238</v>
      </c>
      <c r="BP37" s="191">
        <f t="shared" si="31"/>
        <v>14006.236669530719</v>
      </c>
      <c r="BQ37" s="191">
        <f t="shared" si="31"/>
        <v>14120.731739025458</v>
      </c>
      <c r="BR37" s="191">
        <f t="shared" si="31"/>
        <v>11846.52239917404</v>
      </c>
      <c r="BS37" s="191">
        <f t="shared" si="31"/>
        <v>12036.084690515632</v>
      </c>
      <c r="BT37" s="191">
        <f t="shared" si="31"/>
        <v>11805.658546360508</v>
      </c>
      <c r="BU37" s="191">
        <f t="shared" si="31"/>
        <v>10274.304425887829</v>
      </c>
      <c r="BV37" s="191">
        <f t="shared" si="31"/>
        <v>10271.545041797996</v>
      </c>
      <c r="BW37" s="191">
        <f t="shared" si="31"/>
        <v>15297.367463893701</v>
      </c>
      <c r="BX37" s="191">
        <f t="shared" si="31"/>
        <v>14519.305388150546</v>
      </c>
      <c r="BY37" s="191">
        <f t="shared" si="31"/>
        <v>13132.016289293337</v>
      </c>
      <c r="BZ37" s="191">
        <f t="shared" si="31"/>
        <v>13951.823750127176</v>
      </c>
      <c r="CA37" s="191">
        <f t="shared" si="31"/>
        <v>12265.301880617908</v>
      </c>
      <c r="CB37" s="191">
        <f t="shared" si="31"/>
        <v>14638.250180682617</v>
      </c>
      <c r="CC37" s="191">
        <f t="shared" si="31"/>
        <v>13022.500338901526</v>
      </c>
      <c r="CD37" s="191">
        <f t="shared" si="31"/>
        <v>11560.662296834447</v>
      </c>
      <c r="CE37" s="191">
        <f t="shared" si="31"/>
        <v>11811.847085173711</v>
      </c>
      <c r="CF37" s="191">
        <f t="shared" si="31"/>
        <v>12148.296095637439</v>
      </c>
      <c r="CG37" s="191">
        <f t="shared" si="31"/>
        <v>9708.4689660015792</v>
      </c>
      <c r="CH37" s="191">
        <f t="shared" si="31"/>
        <v>10190.278051809832</v>
      </c>
      <c r="CI37" s="191">
        <f t="shared" si="31"/>
        <v>14820.172878045978</v>
      </c>
      <c r="CJ37" s="191">
        <f t="shared" si="31"/>
        <v>14090.051651062447</v>
      </c>
      <c r="CK37" s="191">
        <f t="shared" si="31"/>
        <v>13444.172817845774</v>
      </c>
      <c r="CL37" s="191">
        <f t="shared" si="31"/>
        <v>12983.022991749844</v>
      </c>
      <c r="CM37" s="191">
        <f t="shared" si="31"/>
        <v>12036.158495076692</v>
      </c>
      <c r="CN37" s="191">
        <f t="shared" si="31"/>
        <v>14960.070187533542</v>
      </c>
      <c r="CO37" s="191">
        <f t="shared" si="31"/>
        <v>12604.098490540775</v>
      </c>
      <c r="CP37" s="191">
        <f t="shared" si="31"/>
        <v>11788.701633920358</v>
      </c>
      <c r="CQ37" s="191">
        <f t="shared" si="31"/>
        <v>12752.784411336337</v>
      </c>
      <c r="CR37" s="191">
        <f t="shared" si="31"/>
        <v>11843.775247559603</v>
      </c>
      <c r="CS37" s="191">
        <f t="shared" si="31"/>
        <v>10143.580353515428</v>
      </c>
      <c r="CT37" s="191">
        <f t="shared" ref="CT37:EJ37" si="32">CT18*CT$5</f>
        <v>11226.023583157823</v>
      </c>
      <c r="CU37" s="191">
        <f t="shared" si="32"/>
        <v>14335.318187499513</v>
      </c>
      <c r="CV37" s="191">
        <f t="shared" si="32"/>
        <v>14208.840011126118</v>
      </c>
      <c r="CW37" s="191">
        <f t="shared" si="32"/>
        <v>14271.227855467319</v>
      </c>
      <c r="CX37" s="191">
        <f t="shared" si="32"/>
        <v>12664.260495954324</v>
      </c>
      <c r="CY37" s="191">
        <f t="shared" si="32"/>
        <v>12360.66377600618</v>
      </c>
      <c r="CZ37" s="191">
        <f t="shared" si="32"/>
        <v>15251.493189502458</v>
      </c>
      <c r="DA37" s="191">
        <f t="shared" si="32"/>
        <v>13007.064359430311</v>
      </c>
      <c r="DB37" s="191">
        <f t="shared" si="32"/>
        <v>12408.181124237301</v>
      </c>
      <c r="DC37" s="191">
        <f t="shared" si="32"/>
        <v>13833.556785261566</v>
      </c>
      <c r="DD37" s="191">
        <f t="shared" si="32"/>
        <v>11694.759638459982</v>
      </c>
      <c r="DE37" s="191">
        <f t="shared" si="32"/>
        <v>11305.345963399644</v>
      </c>
      <c r="DF37" s="191">
        <f t="shared" si="32"/>
        <v>11629.437473323456</v>
      </c>
      <c r="DG37" s="191">
        <f t="shared" si="32"/>
        <v>14088.817849235749</v>
      </c>
      <c r="DH37" s="191">
        <f t="shared" si="32"/>
        <v>15831.415173853435</v>
      </c>
      <c r="DI37" s="191">
        <f t="shared" si="32"/>
        <v>13390.470279949926</v>
      </c>
      <c r="DJ37" s="191">
        <f t="shared" si="32"/>
        <v>13071.435641865501</v>
      </c>
      <c r="DK37" s="191">
        <f t="shared" si="32"/>
        <v>14144.885373700768</v>
      </c>
      <c r="DL37" s="191">
        <f t="shared" si="32"/>
        <v>14163.594199976986</v>
      </c>
      <c r="DM37" s="191">
        <f t="shared" si="32"/>
        <v>14199.246873297407</v>
      </c>
      <c r="DN37" s="191">
        <f t="shared" si="32"/>
        <v>12572.615591597934</v>
      </c>
      <c r="DO37" s="191">
        <f t="shared" si="32"/>
        <v>13602.276375291029</v>
      </c>
      <c r="DP37" s="191">
        <f t="shared" si="32"/>
        <v>12086.241970459381</v>
      </c>
      <c r="DQ37" s="191">
        <f t="shared" si="32"/>
        <v>12362.275545004393</v>
      </c>
      <c r="DR37" s="191">
        <f t="shared" si="32"/>
        <v>11483.294452530288</v>
      </c>
      <c r="DS37" s="191">
        <f t="shared" si="32"/>
        <v>14419.803600188834</v>
      </c>
      <c r="DT37" s="191">
        <f t="shared" si="32"/>
        <v>16174.953930555537</v>
      </c>
      <c r="DU37" s="191">
        <f t="shared" si="32"/>
        <v>13743.984393261828</v>
      </c>
      <c r="DV37" s="191">
        <f t="shared" si="32"/>
        <v>14145.915436511837</v>
      </c>
      <c r="DW37" s="191">
        <f t="shared" si="32"/>
        <v>13911.449301436056</v>
      </c>
      <c r="DX37" s="191">
        <f t="shared" si="32"/>
        <v>14584.045854291639</v>
      </c>
      <c r="DY37" s="191">
        <f t="shared" si="32"/>
        <v>15391.514903986845</v>
      </c>
      <c r="DZ37" s="191">
        <f t="shared" si="32"/>
        <v>12995.860096446673</v>
      </c>
      <c r="EA37" s="191">
        <f t="shared" si="32"/>
        <v>13386.552323671132</v>
      </c>
      <c r="EB37" s="191">
        <f t="shared" si="32"/>
        <v>12492.570605904117</v>
      </c>
      <c r="EC37" s="191">
        <f t="shared" si="32"/>
        <v>12875.884138035104</v>
      </c>
      <c r="ED37" s="191">
        <f t="shared" si="32"/>
        <v>11927.357596410564</v>
      </c>
      <c r="EE37" s="191">
        <f t="shared" si="32"/>
        <v>15452.638047684362</v>
      </c>
      <c r="EF37" s="191">
        <f t="shared" si="32"/>
        <v>15820.216245178943</v>
      </c>
      <c r="EG37" s="191">
        <f t="shared" si="32"/>
        <v>14097.957635512079</v>
      </c>
      <c r="EH37" s="191">
        <f t="shared" si="32"/>
        <v>15224.473564336664</v>
      </c>
      <c r="EI37" s="191">
        <f t="shared" si="32"/>
        <v>13559.905102075385</v>
      </c>
      <c r="EJ37" s="191">
        <f t="shared" si="32"/>
        <v>14906.296495300889</v>
      </c>
    </row>
    <row r="38" spans="1:140" ht="13.65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37182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22.5</v>
      </c>
      <c r="D47" s="356">
        <v>23.700394736842103</v>
      </c>
      <c r="E47" s="356">
        <v>29.088707317073172</v>
      </c>
      <c r="F47" s="195">
        <v>25.815612127673461</v>
      </c>
      <c r="G47" s="195">
        <v>25.757923076923078</v>
      </c>
      <c r="H47" s="195">
        <v>27.516179487179489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26.364130509199828</v>
      </c>
      <c r="T47" s="195">
        <v>27</v>
      </c>
      <c r="U47" s="195">
        <v>23.00368421052632</v>
      </c>
      <c r="V47" s="195">
        <v>29.088707317073172</v>
      </c>
      <c r="W47" s="195">
        <v>25.383344210378116</v>
      </c>
      <c r="X47" s="195">
        <v>26.808758924773468</v>
      </c>
      <c r="Y47" s="195">
        <v>27.059474634785619</v>
      </c>
      <c r="Z47" s="195">
        <v>27.219066065451855</v>
      </c>
      <c r="AA47" s="195">
        <v>27.870574983028977</v>
      </c>
      <c r="AB47" s="191">
        <v>28.472339754116323</v>
      </c>
      <c r="AC47" s="193">
        <v>27.323014480991763</v>
      </c>
      <c r="AD47" s="303"/>
      <c r="AG47" s="282">
        <v>27.516179487179489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22.911764705882355</v>
      </c>
      <c r="D48" s="358">
        <v>23.747368421052631</v>
      </c>
      <c r="E48" s="358">
        <v>29.079243902439025</v>
      </c>
      <c r="F48" s="191">
        <v>25.903113942511361</v>
      </c>
      <c r="G48" s="191">
        <v>25.245384615384616</v>
      </c>
      <c r="H48" s="191">
        <v>26.990769230769232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26.225652502112069</v>
      </c>
      <c r="T48" s="191">
        <v>28.500102564102569</v>
      </c>
      <c r="U48" s="191">
        <v>22.118684210526318</v>
      </c>
      <c r="V48" s="191">
        <v>28.058170731707317</v>
      </c>
      <c r="W48" s="191">
        <v>26.008805917322373</v>
      </c>
      <c r="X48" s="191">
        <v>28.285538184247567</v>
      </c>
      <c r="Y48" s="191">
        <v>28.247540655318378</v>
      </c>
      <c r="Z48" s="191">
        <v>28.677220698939884</v>
      </c>
      <c r="AA48" s="191">
        <v>30.123802290041549</v>
      </c>
      <c r="AB48" s="191">
        <v>32.553479521881293</v>
      </c>
      <c r="AC48" s="190">
        <v>29.291784042297017</v>
      </c>
      <c r="AD48" s="303"/>
      <c r="AG48" s="282">
        <v>26.990769230769232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</v>
      </c>
      <c r="D49" s="358">
        <v>23.637815803527829</v>
      </c>
      <c r="E49" s="358">
        <v>26.475268292682927</v>
      </c>
      <c r="F49" s="191">
        <v>24.928628897365336</v>
      </c>
      <c r="G49" s="191">
        <v>26.879726495726494</v>
      </c>
      <c r="H49" s="191">
        <v>27.009230769230768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26.982317446210899</v>
      </c>
      <c r="T49" s="191">
        <v>26.000128205128206</v>
      </c>
      <c r="U49" s="191">
        <v>26.980263157894736</v>
      </c>
      <c r="V49" s="191">
        <v>27.966560975609756</v>
      </c>
      <c r="W49" s="191">
        <v>27.032002651501415</v>
      </c>
      <c r="X49" s="191">
        <v>26.888841164965271</v>
      </c>
      <c r="Y49" s="191">
        <v>27.150306148797821</v>
      </c>
      <c r="Z49" s="191">
        <v>27.382008465607562</v>
      </c>
      <c r="AA49" s="191">
        <v>28.007154003625455</v>
      </c>
      <c r="AB49" s="191">
        <v>28.629453236029633</v>
      </c>
      <c r="AC49" s="190">
        <v>27.615553372275748</v>
      </c>
      <c r="AD49" s="303"/>
      <c r="AG49" s="282">
        <v>27.009230769230768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26.397941176470589</v>
      </c>
      <c r="D50" s="358">
        <v>19.914683843110712</v>
      </c>
      <c r="E50" s="358">
        <v>23.981829268292682</v>
      </c>
      <c r="F50" s="191">
        <v>22.826317916711034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19.151403763990423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23.5</v>
      </c>
      <c r="D51" s="358">
        <v>19.805526367990598</v>
      </c>
      <c r="E51" s="358">
        <v>23.14980487804878</v>
      </c>
      <c r="F51" s="191">
        <v>21.908425946678435</v>
      </c>
      <c r="G51" s="191">
        <v>24.208299145299147</v>
      </c>
      <c r="H51" s="191">
        <v>24.166820512820514</v>
      </c>
      <c r="I51" s="191">
        <v>24.24977777777778</v>
      </c>
      <c r="J51" s="191">
        <v>24.25024133504493</v>
      </c>
      <c r="K51" s="191">
        <v>24.250219512195123</v>
      </c>
      <c r="L51" s="191">
        <v>24.250263157894736</v>
      </c>
      <c r="M51" s="191">
        <v>24.224589743589746</v>
      </c>
      <c r="N51" s="191">
        <v>24.999750000000002</v>
      </c>
      <c r="O51" s="191">
        <v>32.173166666666667</v>
      </c>
      <c r="P51" s="191">
        <v>31.345948717948719</v>
      </c>
      <c r="Q51" s="191">
        <v>33.000384615384618</v>
      </c>
      <c r="R51" s="191">
        <v>27.168749999999999</v>
      </c>
      <c r="S51" s="191">
        <v>25.544658492698289</v>
      </c>
      <c r="T51" s="191">
        <v>26.500102564102566</v>
      </c>
      <c r="U51" s="191">
        <v>24.83526315789474</v>
      </c>
      <c r="V51" s="191">
        <v>25.298609756097562</v>
      </c>
      <c r="W51" s="191">
        <v>26.204633631233154</v>
      </c>
      <c r="X51" s="191">
        <v>27.396932555565073</v>
      </c>
      <c r="Y51" s="191">
        <v>27.460581203124899</v>
      </c>
      <c r="Z51" s="191">
        <v>27.779493397503874</v>
      </c>
      <c r="AA51" s="191">
        <v>28.291261250849708</v>
      </c>
      <c r="AB51" s="191">
        <v>28.787052731014199</v>
      </c>
      <c r="AC51" s="190">
        <v>27.747303470324987</v>
      </c>
      <c r="AD51" s="303"/>
      <c r="AG51" s="282">
        <v>24.166820512820514</v>
      </c>
      <c r="AH51" s="282">
        <v>24.24977777777778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21.482352941176469</v>
      </c>
      <c r="D52" s="365">
        <v>17.921710526315792</v>
      </c>
      <c r="E52" s="365">
        <v>21.387439024390243</v>
      </c>
      <c r="F52" s="309">
        <v>20.05328378151809</v>
      </c>
      <c r="G52" s="309">
        <v>22.200594017094019</v>
      </c>
      <c r="H52" s="309">
        <v>22.150743589743591</v>
      </c>
      <c r="I52" s="309">
        <v>22.250444444444447</v>
      </c>
      <c r="J52" s="309">
        <v>22.249953786906289</v>
      </c>
      <c r="K52" s="309">
        <v>22.250170731707318</v>
      </c>
      <c r="L52" s="309">
        <v>22.249736842105264</v>
      </c>
      <c r="M52" s="309">
        <v>22.045128205128208</v>
      </c>
      <c r="N52" s="309">
        <v>23.000250000000001</v>
      </c>
      <c r="O52" s="309">
        <v>32.091384615384619</v>
      </c>
      <c r="P52" s="309">
        <v>31.182769230769235</v>
      </c>
      <c r="Q52" s="309">
        <v>33</v>
      </c>
      <c r="R52" s="309">
        <v>27.047000000000001</v>
      </c>
      <c r="S52" s="309">
        <v>23.560406888076983</v>
      </c>
      <c r="T52" s="309">
        <v>25.000102564102569</v>
      </c>
      <c r="U52" s="309">
        <v>22.848947368421054</v>
      </c>
      <c r="V52" s="309">
        <v>22.832170731707315</v>
      </c>
      <c r="W52" s="309">
        <v>24.669915263290207</v>
      </c>
      <c r="X52" s="309">
        <v>25.271647230942669</v>
      </c>
      <c r="Y52" s="309">
        <v>25.298723162916165</v>
      </c>
      <c r="Z52" s="309">
        <v>25.654588231317344</v>
      </c>
      <c r="AA52" s="309">
        <v>26.164416031729633</v>
      </c>
      <c r="AB52" s="309">
        <v>26.662671294608888</v>
      </c>
      <c r="AC52" s="408">
        <v>25.691759421476178</v>
      </c>
      <c r="AD52" s="303"/>
      <c r="AG52" s="282">
        <v>22.150743589743591</v>
      </c>
      <c r="AH52" s="282">
        <v>22.250444444444447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22.1</v>
      </c>
      <c r="D53" s="191">
        <v>18.442763157894738</v>
      </c>
      <c r="E53" s="191">
        <v>22.143536585365851</v>
      </c>
      <c r="F53" s="191">
        <v>20.693114162006914</v>
      </c>
      <c r="G53" s="191">
        <v>22.74367094017094</v>
      </c>
      <c r="H53" s="191">
        <v>22.746897435897438</v>
      </c>
      <c r="I53" s="191">
        <v>22.740444444444442</v>
      </c>
      <c r="J53" s="191">
        <v>22.88286136071887</v>
      </c>
      <c r="K53" s="191">
        <v>22.726512195121952</v>
      </c>
      <c r="L53" s="191">
        <v>23.039210526315792</v>
      </c>
      <c r="M53" s="191">
        <v>23.237435897435901</v>
      </c>
      <c r="N53" s="191">
        <v>24.875250000000001</v>
      </c>
      <c r="O53" s="191">
        <v>35.469589743589751</v>
      </c>
      <c r="P53" s="191">
        <v>33.964820512820516</v>
      </c>
      <c r="Q53" s="191">
        <v>36.974358974358978</v>
      </c>
      <c r="R53" s="191">
        <v>29.672000000000001</v>
      </c>
      <c r="S53" s="191">
        <v>24.40679388433561</v>
      </c>
      <c r="T53" s="191">
        <v>25.99369230769231</v>
      </c>
      <c r="U53" s="191">
        <v>23.638421052631582</v>
      </c>
      <c r="V53" s="191">
        <v>23.588268292682926</v>
      </c>
      <c r="W53" s="191">
        <v>26.123875353506875</v>
      </c>
      <c r="X53" s="191">
        <v>26.571664238525965</v>
      </c>
      <c r="Y53" s="191">
        <v>26.53797737319336</v>
      </c>
      <c r="Z53" s="191">
        <v>26.930785319982117</v>
      </c>
      <c r="AA53" s="191">
        <v>27.394028065122853</v>
      </c>
      <c r="AB53" s="191">
        <v>27.82265930972174</v>
      </c>
      <c r="AC53" s="191">
        <v>26.945046203223335</v>
      </c>
      <c r="AD53" s="303"/>
      <c r="AG53" s="282">
        <v>22.746897435897438</v>
      </c>
      <c r="AH53" s="282">
        <v>22.740444444444442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29.695659528459789</v>
      </c>
      <c r="D56" s="191">
        <v>29.327955365056624</v>
      </c>
      <c r="E56" s="191">
        <v>34.212501137263722</v>
      </c>
      <c r="F56" s="191">
        <v>31.504511482124663</v>
      </c>
      <c r="G56" s="191">
        <v>31.179869820974616</v>
      </c>
      <c r="H56" s="191">
        <v>32.317895651300319</v>
      </c>
      <c r="I56" s="191">
        <v>30.041843990648911</v>
      </c>
      <c r="J56" s="191">
        <v>27.716758138026307</v>
      </c>
      <c r="K56" s="191">
        <v>29.144661308710145</v>
      </c>
      <c r="L56" s="191">
        <v>26.28885496734247</v>
      </c>
      <c r="M56" s="191">
        <v>27.717770541901331</v>
      </c>
      <c r="N56" s="191">
        <v>29.728857283849464</v>
      </c>
      <c r="O56" s="191">
        <v>35.606200332919613</v>
      </c>
      <c r="P56" s="191">
        <v>33.832666387086512</v>
      </c>
      <c r="Q56" s="191">
        <v>37.379734278752707</v>
      </c>
      <c r="R56" s="191">
        <v>33.980236041364464</v>
      </c>
      <c r="S56" s="191">
        <v>33.555226274057766</v>
      </c>
      <c r="T56" s="191">
        <v>33.486558927621957</v>
      </c>
      <c r="U56" s="191">
        <v>31.072328243624355</v>
      </c>
      <c r="V56" s="191">
        <v>36.106791650927001</v>
      </c>
      <c r="W56" s="191">
        <v>31.785326024657135</v>
      </c>
      <c r="X56" s="191">
        <v>33.770521421590196</v>
      </c>
      <c r="Y56" s="191">
        <v>33.062878346561348</v>
      </c>
      <c r="Z56" s="191">
        <v>33.005332461081878</v>
      </c>
      <c r="AA56" s="191">
        <v>33.637814253916865</v>
      </c>
      <c r="AB56" s="191">
        <v>36.217271866743211</v>
      </c>
      <c r="AC56" s="191">
        <v>33.538847177333771</v>
      </c>
      <c r="AD56" s="303"/>
      <c r="AG56" s="282">
        <v>32.317895651300319</v>
      </c>
      <c r="AH56" s="282">
        <v>30.041843990648911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3">
      <c r="A65" s="335" t="s">
        <v>195</v>
      </c>
    </row>
    <row r="66" spans="1:30" s="298" customFormat="1" ht="13.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65" customHeight="1" x14ac:dyDescent="0.2">
      <c r="A67" s="300" t="s">
        <v>139</v>
      </c>
      <c r="B67" s="152" t="s">
        <v>38</v>
      </c>
      <c r="C67" s="341">
        <f ca="1">C9/('Gas Curve Summary'!$B$10)*1000</f>
        <v>4487.8343239227343</v>
      </c>
      <c r="D67" s="341">
        <f ca="1">D9/('Gas Curve Summary'!$B$11)*1000</f>
        <v>4974.5074196429523</v>
      </c>
      <c r="E67" s="341">
        <f>E9/('Gas Curve Summary'!$B$12)*1000</f>
        <v>7776.8599355335446</v>
      </c>
      <c r="F67" s="410">
        <f t="shared" ref="F67:F73" ca="1" si="35">AVERAGE(C67:E67)</f>
        <v>5746.400559699744</v>
      </c>
      <c r="G67" s="341">
        <f t="shared" ref="G67:G73" si="36">AVERAGE(H67,I67)</f>
        <v>8387.8061684951044</v>
      </c>
      <c r="H67" s="341">
        <f>$H9/'Gas Curve Summary'!$B$13*1000</f>
        <v>8723.8633982820029</v>
      </c>
      <c r="I67" s="341">
        <f>$I9/'Gas Curve Summary'!$B$14*1000</f>
        <v>8051.748938708206</v>
      </c>
      <c r="J67" s="341">
        <f t="shared" ref="J67:J73" si="37">AVERAGE(K67:L67)</f>
        <v>9984.4176972027381</v>
      </c>
      <c r="K67" s="341">
        <f>$K9/'Gas Curve Summary'!$B$15*1000</f>
        <v>9586.1204102237098</v>
      </c>
      <c r="L67" s="341">
        <f>$L9/'Gas Curve Summary'!$B$16*1000</f>
        <v>10382.714984181766</v>
      </c>
      <c r="M67" s="341">
        <f>$M9/'Gas Curve Summary'!$B$17*1000</f>
        <v>7447.8332807314546</v>
      </c>
      <c r="N67" s="341">
        <f>$N9/'Gas Curve Summary'!$B$18*1000</f>
        <v>7023.5785953177265</v>
      </c>
      <c r="O67" s="341">
        <f t="shared" ref="O67:O73" si="38">AVERAGE(P67:Q67)</f>
        <v>9997.5790206555594</v>
      </c>
      <c r="P67" s="341">
        <f>$P9/'Gas Curve Summary'!$B$19*1000</f>
        <v>9279.7710016253077</v>
      </c>
      <c r="Q67" s="341">
        <f>$Q9/'Gas Curve Summary'!$B$20*1000</f>
        <v>10715.387039685811</v>
      </c>
      <c r="R67" s="341">
        <f>$R9/'Gas Curve Summary'!$B$21*1000</f>
        <v>9410.9884836852216</v>
      </c>
      <c r="S67" s="341">
        <f t="shared" ref="S67:S73" si="39">AVERAGE(T67:V67)</f>
        <v>8694.6720892964495</v>
      </c>
      <c r="T67" s="341">
        <f>$T9/'Gas Curve Summary'!$B$22*1000</f>
        <v>8907.832736932045</v>
      </c>
      <c r="U67" s="341">
        <f>$U9/'Gas Curve Summary'!$B$23*1000</f>
        <v>7819.8929818826227</v>
      </c>
      <c r="V67" s="341">
        <f>$V9/'Gas Curve Summary'!$B$24*1000</f>
        <v>9356.2905490746762</v>
      </c>
      <c r="W67" s="410">
        <f>W9/AVERAGE('Gas Curve Summary'!$B$13:$B$24)*1000</f>
        <v>8851.7546448708144</v>
      </c>
      <c r="X67" s="341">
        <f>X9/AVERAGE('Gas Curve Summary'!$B$25:$B$36)*1000</f>
        <v>7888.746860423943</v>
      </c>
      <c r="Y67" s="341">
        <f>Y9/AVERAGE('Gas Curve Summary'!$B$37:$B$48)*1000</f>
        <v>7553.0984585241813</v>
      </c>
      <c r="Z67" s="341">
        <f>Z9/AVERAGE('Gas Curve Summary'!$B$49:$B$60)*1000</f>
        <v>7414.9522501818265</v>
      </c>
      <c r="AA67" s="341">
        <f>AA9/AVERAGE('Gas Curve Summary'!$B$61:$B$108)*1000</f>
        <v>7103.9462986407389</v>
      </c>
      <c r="AB67" s="366">
        <f>AB9/AVERAGE('Gas Curve Summary'!$B$109:$B$120)*1000</f>
        <v>6797.2262911774269</v>
      </c>
      <c r="AC67" s="367">
        <f ca="1">AC9/AVERAGE('Gas Curve Summary'!$B$9:$B$120)*1000</f>
        <v>7295.5165123704392</v>
      </c>
    </row>
    <row r="68" spans="1:30" ht="13.65" customHeight="1" x14ac:dyDescent="0.2">
      <c r="A68" s="305" t="s">
        <v>140</v>
      </c>
      <c r="B68" s="152" t="s">
        <v>38</v>
      </c>
      <c r="C68" s="341">
        <f ca="1">C10/('Gas Curve Summary'!$B$10)*1000</f>
        <v>4480.8692421991091</v>
      </c>
      <c r="D68" s="341">
        <f ca="1">D10/('Gas Curve Summary'!$B$11)*1000</f>
        <v>4972.0539336482698</v>
      </c>
      <c r="E68" s="341">
        <f>E10/('Gas Curve Summary'!$B$12)*1000</f>
        <v>7634.1202416839578</v>
      </c>
      <c r="F68" s="411">
        <f t="shared" ca="1" si="35"/>
        <v>5695.6811391771125</v>
      </c>
      <c r="G68" s="341">
        <f t="shared" si="36"/>
        <v>8226.3599843236516</v>
      </c>
      <c r="H68" s="341">
        <f>$H10/'Gas Curve Summary'!$B$13*1000</f>
        <v>8558.7438959531992</v>
      </c>
      <c r="I68" s="341">
        <f>$I10/'Gas Curve Summary'!$B$14*1000</f>
        <v>7893.9760726941022</v>
      </c>
      <c r="J68" s="341">
        <f t="shared" si="37"/>
        <v>10366.382576656299</v>
      </c>
      <c r="K68" s="341">
        <f>$K10/'Gas Curve Summary'!$B$15*1000</f>
        <v>9803.8896859556808</v>
      </c>
      <c r="L68" s="341">
        <f>$L10/'Gas Curve Summary'!$B$16*1000</f>
        <v>10928.875467356918</v>
      </c>
      <c r="M68" s="341">
        <f>$M10/'Gas Curve Summary'!$B$17*1000</f>
        <v>8000.1434596734862</v>
      </c>
      <c r="N68" s="341">
        <f>$N10/'Gas Curve Summary'!$B$18*1000</f>
        <v>7525.2508361204018</v>
      </c>
      <c r="O68" s="341">
        <f t="shared" si="38"/>
        <v>10464.365890408888</v>
      </c>
      <c r="P68" s="341">
        <f>$P10/'Gas Curve Summary'!$B$19*1000</f>
        <v>9740.6625750996609</v>
      </c>
      <c r="Q68" s="341">
        <f>$Q10/'Gas Curve Summary'!$B$20*1000</f>
        <v>11188.069205718117</v>
      </c>
      <c r="R68" s="341">
        <f>$R10/'Gas Curve Summary'!$B$21*1000</f>
        <v>9872.8406909788846</v>
      </c>
      <c r="S68" s="341">
        <f t="shared" si="39"/>
        <v>8632.6138257140392</v>
      </c>
      <c r="T68" s="341">
        <f>$T10/'Gas Curve Summary'!$B$22*1000</f>
        <v>9402.9557817086697</v>
      </c>
      <c r="U68" s="341">
        <f>$U10/'Gas Curve Summary'!$B$23*1000</f>
        <v>7475.8693071351154</v>
      </c>
      <c r="V68" s="341">
        <f>$V10/'Gas Curve Summary'!$B$24*1000</f>
        <v>9019.0163882983325</v>
      </c>
      <c r="W68" s="411">
        <f>W10/AVERAGE('Gas Curve Summary'!$B$13:$B$24)*1000</f>
        <v>9061.997083115737</v>
      </c>
      <c r="X68" s="341">
        <f>X10/AVERAGE('Gas Curve Summary'!$B$25:$B$36)*1000</f>
        <v>8353.6103281240303</v>
      </c>
      <c r="Y68" s="341">
        <f>Y10/AVERAGE('Gas Curve Summary'!$B$37:$B$48)*1000</f>
        <v>7924.0820968303378</v>
      </c>
      <c r="Z68" s="341">
        <f>Z10/AVERAGE('Gas Curve Summary'!$B$49:$B$60)*1000</f>
        <v>7842.5767337183725</v>
      </c>
      <c r="AA68" s="341">
        <f>AA10/AVERAGE('Gas Curve Summary'!$B$61:$B$108)*1000</f>
        <v>7706.4698251956825</v>
      </c>
      <c r="AB68" s="366">
        <f>AB10/AVERAGE('Gas Curve Summary'!$B$109:$B$120)*1000</f>
        <v>7798.2685772617415</v>
      </c>
      <c r="AC68" s="368">
        <f ca="1">AC10/AVERAGE('Gas Curve Summary'!$B$9:$B$120)*1000</f>
        <v>7844.3531379597189</v>
      </c>
    </row>
    <row r="69" spans="1:30" ht="13.65" customHeight="1" x14ac:dyDescent="0.2">
      <c r="A69" s="305" t="s">
        <v>142</v>
      </c>
      <c r="B69" s="152" t="s">
        <v>38</v>
      </c>
      <c r="C69" s="341">
        <f ca="1">C11/('Gas Curve Summary'!$B$10)*1000</f>
        <v>4601.1329866270416</v>
      </c>
      <c r="D69" s="341">
        <f ca="1">D11/('Gas Curve Summary'!$B$11)*1000</f>
        <v>4966.4582638358315</v>
      </c>
      <c r="E69" s="341">
        <f>E11/('Gas Curve Summary'!$B$12)*1000</f>
        <v>7566.4957131112242</v>
      </c>
      <c r="F69" s="411">
        <f t="shared" ca="1" si="35"/>
        <v>5711.3623211913655</v>
      </c>
      <c r="G69" s="341">
        <f t="shared" si="36"/>
        <v>8705.4702854098505</v>
      </c>
      <c r="H69" s="341">
        <f>$H11/'Gas Curve Summary'!$B$13*1000</f>
        <v>8806.5480507340981</v>
      </c>
      <c r="I69" s="341">
        <f>$I11/'Gas Curve Summary'!$B$14*1000</f>
        <v>8604.3925200856029</v>
      </c>
      <c r="J69" s="341">
        <f t="shared" si="37"/>
        <v>11743.597951256374</v>
      </c>
      <c r="K69" s="341">
        <f>$K11/'Gas Curve Summary'!$B$15*1000</f>
        <v>11328.869759285828</v>
      </c>
      <c r="L69" s="341">
        <f>$L11/'Gas Curve Summary'!$B$16*1000</f>
        <v>12158.326143226919</v>
      </c>
      <c r="M69" s="341">
        <f>$M11/'Gas Curve Summary'!$B$17*1000</f>
        <v>8962.5474612419785</v>
      </c>
      <c r="N69" s="341">
        <f>$N11/'Gas Curve Summary'!$B$18*1000</f>
        <v>8862.9598662207354</v>
      </c>
      <c r="O69" s="341">
        <f t="shared" si="38"/>
        <v>9979.4899149490775</v>
      </c>
      <c r="P69" s="341">
        <f>$P11/'Gas Curve Summary'!$B$19*1000</f>
        <v>9716.3719282924576</v>
      </c>
      <c r="Q69" s="341">
        <f>$Q11/'Gas Curve Summary'!$B$20*1000</f>
        <v>10242.607901605696</v>
      </c>
      <c r="R69" s="341">
        <f>$R11/'Gas Curve Summary'!$B$21*1000</f>
        <v>9875.8797184900832</v>
      </c>
      <c r="S69" s="341">
        <f t="shared" si="39"/>
        <v>8823.5566946827439</v>
      </c>
      <c r="T69" s="341">
        <f>$T11/'Gas Curve Summary'!$B$22*1000</f>
        <v>8660.5503811046547</v>
      </c>
      <c r="U69" s="341">
        <f>$U11/'Gas Curve Summary'!$B$23*1000</f>
        <v>8826.4138607388031</v>
      </c>
      <c r="V69" s="341">
        <f>$V11/'Gas Curve Summary'!$B$24*1000</f>
        <v>8983.7058422047721</v>
      </c>
      <c r="W69" s="411">
        <f>W11/AVERAGE('Gas Curve Summary'!$B$13:$B$24)*1000</f>
        <v>9468.8263636328284</v>
      </c>
      <c r="X69" s="341">
        <f>X11/AVERAGE('Gas Curve Summary'!$B$25:$B$36)*1000</f>
        <v>8072.0078832577492</v>
      </c>
      <c r="Y69" s="341">
        <f>Y11/AVERAGE('Gas Curve Summary'!$B$37:$B$48)*1000</f>
        <v>7657.2004727580888</v>
      </c>
      <c r="Z69" s="341">
        <f>Z11/AVERAGE('Gas Curve Summary'!$B$49:$B$60)*1000</f>
        <v>7565.0533123567529</v>
      </c>
      <c r="AA69" s="341">
        <f>AA11/AVERAGE('Gas Curve Summary'!$B$61:$B$108)*1000</f>
        <v>7246.3700267899139</v>
      </c>
      <c r="AB69" s="366">
        <f>AB11/AVERAGE('Gas Curve Summary'!$B$109:$B$120)*1000</f>
        <v>6935.4748573316865</v>
      </c>
      <c r="AC69" s="368">
        <f ca="1">AC11/AVERAGE('Gas Curve Summary'!$B$9:$B$120)*1000</f>
        <v>7478.8083598465219</v>
      </c>
    </row>
    <row r="70" spans="1:30" ht="13.65" customHeight="1" x14ac:dyDescent="0.2">
      <c r="A70" s="305" t="s">
        <v>144</v>
      </c>
      <c r="B70" s="152" t="s">
        <v>38</v>
      </c>
      <c r="C70" s="341">
        <f ca="1">C12/('Gas Curve Summary'!$B$10)*1000</f>
        <v>4823.5512630014855</v>
      </c>
      <c r="D70" s="341">
        <f ca="1">D12/('Gas Curve Summary'!$B$11)*1000</f>
        <v>4081.9226790090688</v>
      </c>
      <c r="E70" s="341">
        <f>E12/('Gas Curve Summary'!$B$12)*1000</f>
        <v>6415.6846624646023</v>
      </c>
      <c r="F70" s="411">
        <f t="shared" ca="1" si="35"/>
        <v>5107.0528681583855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8984.0568482866129</v>
      </c>
      <c r="N70" s="341">
        <f>$N12/'Gas Curve Summary'!$B$18*1000</f>
        <v>8361.1204013377937</v>
      </c>
      <c r="O70" s="341">
        <f t="shared" si="38"/>
        <v>9666.351094669084</v>
      </c>
      <c r="P70" s="341">
        <f>$P12/'Gas Curve Summary'!$B$19*1000</f>
        <v>9562.7926157727488</v>
      </c>
      <c r="Q70" s="341">
        <f>$Q12/'Gas Curve Summary'!$B$20*1000</f>
        <v>9769.9095735654191</v>
      </c>
      <c r="R70" s="341">
        <f>$R12/'Gas Curve Summary'!$B$21*1000</f>
        <v>8922.1449136276387</v>
      </c>
      <c r="S70" s="341">
        <f t="shared" si="39"/>
        <v>8466.9017303920937</v>
      </c>
      <c r="T70" s="341">
        <f>$T12/'Gas Curve Summary'!$B$22*1000</f>
        <v>8247.9760424333163</v>
      </c>
      <c r="U70" s="341">
        <f>$U12/'Gas Curve Summary'!$B$23*1000</f>
        <v>8488.8422429070379</v>
      </c>
      <c r="V70" s="341">
        <f>$V12/'Gas Curve Summary'!$B$24*1000</f>
        <v>8663.8869058359287</v>
      </c>
      <c r="W70" s="411">
        <f>W12/AVERAGE('Gas Curve Summary'!$B$13:$B$24)*1000</f>
        <v>8916.9457555121098</v>
      </c>
      <c r="X70" s="341">
        <f>X12/AVERAGE('Gas Curve Summary'!$B$25:$B$36)*1000</f>
        <v>4752.0624230027961</v>
      </c>
      <c r="Y70" s="341">
        <f>Y12/AVERAGE('Gas Curve Summary'!$B$37:$B$48)*1000</f>
        <v>4309.5308693891811</v>
      </c>
      <c r="Z70" s="341">
        <f>Z12/AVERAGE('Gas Curve Summary'!$B$49:$B$60)*1000</f>
        <v>4202.9592634853161</v>
      </c>
      <c r="AA70" s="341">
        <f>AA12/AVERAGE('Gas Curve Summary'!$B$61:$B$108)*1000</f>
        <v>4930.1279658672629</v>
      </c>
      <c r="AB70" s="366">
        <f>AB12/AVERAGE('Gas Curve Summary'!$B$109:$B$120)*1000</f>
        <v>5026.5451856456875</v>
      </c>
      <c r="AC70" s="368">
        <f ca="1">AC12/AVERAGE('Gas Curve Summary'!$B$9:$B$120)*1000</f>
        <v>5090.7384857915022</v>
      </c>
    </row>
    <row r="71" spans="1:30" ht="13.65" customHeight="1" x14ac:dyDescent="0.2">
      <c r="A71" s="305" t="s">
        <v>143</v>
      </c>
      <c r="B71" s="152" t="s">
        <v>38</v>
      </c>
      <c r="C71" s="341">
        <f ca="1">C13/('Gas Curve Summary'!$B$10)*1000</f>
        <v>4405.6463595839523</v>
      </c>
      <c r="D71" s="341">
        <f ca="1">D13/('Gas Curve Summary'!$B$11)*1000</f>
        <v>4137.0293449838055</v>
      </c>
      <c r="E71" s="341">
        <f>E13/('Gas Curve Summary'!$B$12)*1000</f>
        <v>6210.1945738558506</v>
      </c>
      <c r="F71" s="411">
        <f t="shared" ca="1" si="35"/>
        <v>4917.6234261412028</v>
      </c>
      <c r="G71" s="341">
        <f t="shared" si="36"/>
        <v>7703.6843374897144</v>
      </c>
      <c r="H71" s="341">
        <f>$H13/'Gas Curve Summary'!$B$13*1000</f>
        <v>7671.2356363519166</v>
      </c>
      <c r="I71" s="341">
        <f>$I13/'Gas Curve Summary'!$B$14*1000</f>
        <v>7736.1330386275122</v>
      </c>
      <c r="J71" s="341">
        <f t="shared" si="37"/>
        <v>12031.544036438858</v>
      </c>
      <c r="K71" s="341">
        <f>$K13/'Gas Curve Summary'!$B$15*1000</f>
        <v>10675.253732929486</v>
      </c>
      <c r="L71" s="341">
        <f>$L13/'Gas Curve Summary'!$B$16*1000</f>
        <v>13387.834339948229</v>
      </c>
      <c r="M71" s="341">
        <f>$M13/'Gas Curve Summary'!$B$17*1000</f>
        <v>9133.4940081676377</v>
      </c>
      <c r="N71" s="341">
        <f>$N13/'Gas Curve Summary'!$B$18*1000</f>
        <v>8444.8996655518386</v>
      </c>
      <c r="O71" s="341">
        <f t="shared" si="38"/>
        <v>10304.540670267217</v>
      </c>
      <c r="P71" s="341">
        <f>$P13/'Gas Curve Summary'!$B$19*1000</f>
        <v>10051.136501467628</v>
      </c>
      <c r="Q71" s="341">
        <f>$Q13/'Gas Curve Summary'!$B$20*1000</f>
        <v>10557.944839066806</v>
      </c>
      <c r="R71" s="341">
        <f>$R13/'Gas Curve Summary'!$B$21*1000</f>
        <v>8859.165067178501</v>
      </c>
      <c r="S71" s="341">
        <f t="shared" si="39"/>
        <v>8285.0068752092375</v>
      </c>
      <c r="T71" s="341">
        <f>$T13/'Gas Curve Summary'!$B$22*1000</f>
        <v>8743.0229508751454</v>
      </c>
      <c r="U71" s="341">
        <f>$U13/'Gas Curve Summary'!$B$23*1000</f>
        <v>8118.7522582199208</v>
      </c>
      <c r="V71" s="341">
        <f>$V13/'Gas Curve Summary'!$B$24*1000</f>
        <v>7993.2454165326462</v>
      </c>
      <c r="W71" s="411">
        <f>W13/AVERAGE('Gas Curve Summary'!$B$13:$B$24)*1000</f>
        <v>9107.0382776291644</v>
      </c>
      <c r="X71" s="341">
        <f>X13/AVERAGE('Gas Curve Summary'!$B$25:$B$36)*1000</f>
        <v>8028.6619946545525</v>
      </c>
      <c r="Y71" s="341">
        <f>Y13/AVERAGE('Gas Curve Summary'!$B$37:$B$48)*1000</f>
        <v>7640.1556602371238</v>
      </c>
      <c r="Z71" s="341">
        <f>Z13/AVERAGE('Gas Curve Summary'!$B$49:$B$60)*1000</f>
        <v>7538.2176904359594</v>
      </c>
      <c r="AA71" s="341">
        <f>AA13/AVERAGE('Gas Curve Summary'!$B$61:$B$108)*1000</f>
        <v>7183.418686998928</v>
      </c>
      <c r="AB71" s="366">
        <f>AB13/AVERAGE('Gas Curve Summary'!$B$109:$B$120)*1000</f>
        <v>6847.1797973286411</v>
      </c>
      <c r="AC71" s="368">
        <f ca="1">AC13/AVERAGE('Gas Curve Summary'!$B$9:$B$120)*1000</f>
        <v>7379.6607244406441</v>
      </c>
    </row>
    <row r="72" spans="1:30" ht="13.65" customHeight="1" x14ac:dyDescent="0.2">
      <c r="A72" s="305" t="s">
        <v>141</v>
      </c>
      <c r="B72" s="152" t="s">
        <v>38</v>
      </c>
      <c r="C72" s="341">
        <f ca="1">C14/('Gas Curve Summary'!$B$10)*1000</f>
        <v>4169.762258543833</v>
      </c>
      <c r="D72" s="341">
        <f ca="1">D14/('Gas Curve Summary'!$B$11)*1000</f>
        <v>3929.0727329466586</v>
      </c>
      <c r="E72" s="341">
        <f>E14/('Gas Curve Summary'!$B$12)*1000</f>
        <v>5858.4674209502946</v>
      </c>
      <c r="F72" s="411">
        <f t="shared" ca="1" si="35"/>
        <v>4652.4341374802616</v>
      </c>
      <c r="G72" s="341">
        <f t="shared" si="36"/>
        <v>7071.2414751799843</v>
      </c>
      <c r="H72" s="341">
        <f>$H14/'Gas Curve Summary'!$B$13*1000</f>
        <v>7037.8974681300278</v>
      </c>
      <c r="I72" s="341">
        <f>$I14/'Gas Curve Summary'!$B$14*1000</f>
        <v>7104.5854822299407</v>
      </c>
      <c r="J72" s="341">
        <f t="shared" si="37"/>
        <v>11049.592102156959</v>
      </c>
      <c r="K72" s="341">
        <f>$K14/'Gas Curve Summary'!$B$15*1000</f>
        <v>9804.1022371008039</v>
      </c>
      <c r="L72" s="341">
        <f>$L14/'Gas Curve Summary'!$B$16*1000</f>
        <v>12295.081967213115</v>
      </c>
      <c r="M72" s="341">
        <f>$M14/'Gas Curve Summary'!$B$17*1000</f>
        <v>8320.565422393096</v>
      </c>
      <c r="N72" s="341">
        <f>$N14/'Gas Curve Summary'!$B$18*1000</f>
        <v>7775.9197324414708</v>
      </c>
      <c r="O72" s="341">
        <f t="shared" si="38"/>
        <v>10278.608583223471</v>
      </c>
      <c r="P72" s="341">
        <f>$P14/'Gas Curve Summary'!$B$19*1000</f>
        <v>9999.3935424398987</v>
      </c>
      <c r="Q72" s="341">
        <f>$Q14/'Gas Curve Summary'!$B$20*1000</f>
        <v>10557.823624007046</v>
      </c>
      <c r="R72" s="341">
        <f>$R14/'Gas Curve Summary'!$B$21*1000</f>
        <v>8820.1775431861806</v>
      </c>
      <c r="S72" s="341">
        <f t="shared" si="39"/>
        <v>7824.1038578468906</v>
      </c>
      <c r="T72" s="341">
        <f>$T14/'Gas Curve Summary'!$B$22*1000</f>
        <v>8248.1367746956676</v>
      </c>
      <c r="U72" s="341">
        <f>$U14/'Gas Curve Summary'!$B$23*1000</f>
        <v>7880.3186455842106</v>
      </c>
      <c r="V72" s="341">
        <f>$V14/'Gas Curve Summary'!$B$24*1000</f>
        <v>7343.8561532607919</v>
      </c>
      <c r="W72" s="411">
        <f>W14/AVERAGE('Gas Curve Summary'!$B$13:$B$24)*1000</f>
        <v>8627.5170916357874</v>
      </c>
      <c r="X72" s="341">
        <f>X14/AVERAGE('Gas Curve Summary'!$B$25:$B$36)*1000</f>
        <v>7448.4017019990442</v>
      </c>
      <c r="Y72" s="341">
        <f>Y14/AVERAGE('Gas Curve Summary'!$B$37:$B$48)*1000</f>
        <v>7071.2194384531185</v>
      </c>
      <c r="Z72" s="341">
        <f>Z14/AVERAGE('Gas Curve Summary'!$B$49:$B$60)*1000</f>
        <v>6998.9802607626125</v>
      </c>
      <c r="AA72" s="341">
        <f>AA14/AVERAGE('Gas Curve Summary'!$B$61:$B$108)*1000</f>
        <v>6679.0177918153413</v>
      </c>
      <c r="AB72" s="366">
        <f>AB14/AVERAGE('Gas Curve Summary'!$B$109:$B$120)*1000</f>
        <v>6374.4285843332218</v>
      </c>
      <c r="AC72" s="368">
        <f ca="1">AC14/AVERAGE('Gas Curve Summary'!$B$9:$B$120)*1000</f>
        <v>6873.7645159994863</v>
      </c>
    </row>
    <row r="73" spans="1:30" ht="13.65" customHeight="1" thickBot="1" x14ac:dyDescent="0.25">
      <c r="A73" s="310" t="s">
        <v>145</v>
      </c>
      <c r="B73" s="311" t="s">
        <v>38</v>
      </c>
      <c r="C73" s="343">
        <f ca="1">C15/('Gas Curve Summary'!$B$10)*1000</f>
        <v>4278.1079742446755</v>
      </c>
      <c r="D73" s="343">
        <f ca="1">D15/('Gas Curve Summary'!$B$11)*1000</f>
        <v>4035.6056774526792</v>
      </c>
      <c r="E73" s="343">
        <f>E15/('Gas Curve Summary'!$B$12)*1000</f>
        <v>6060.7407117409857</v>
      </c>
      <c r="F73" s="412">
        <f t="shared" ca="1" si="35"/>
        <v>4791.4847878127803</v>
      </c>
      <c r="G73" s="343">
        <f t="shared" si="36"/>
        <v>7242.277718814461</v>
      </c>
      <c r="H73" s="343">
        <f>$H15/'Gas Curve Summary'!$B$13*1000</f>
        <v>7225.2493996680059</v>
      </c>
      <c r="I73" s="343">
        <f>$I15/'Gas Curve Summary'!$B$14*1000</f>
        <v>7259.306037960916</v>
      </c>
      <c r="J73" s="343">
        <f t="shared" si="37"/>
        <v>11369.073391168702</v>
      </c>
      <c r="K73" s="343">
        <f>$K15/'Gas Curve Summary'!$B$15*1000</f>
        <v>10011.658430309793</v>
      </c>
      <c r="L73" s="343">
        <f>$L15/'Gas Curve Summary'!$B$16*1000</f>
        <v>12726.488352027611</v>
      </c>
      <c r="M73" s="343">
        <f>$M15/'Gas Curve Summary'!$B$17*1000</f>
        <v>8765.2904101990243</v>
      </c>
      <c r="N73" s="343">
        <f>$N15/'Gas Curve Summary'!$B$18*1000</f>
        <v>8403.0100334448143</v>
      </c>
      <c r="O73" s="343">
        <f t="shared" si="38"/>
        <v>11343.557360450726</v>
      </c>
      <c r="P73" s="343">
        <f>$P15/'Gas Curve Summary'!$B$19*1000</f>
        <v>10876.735479384484</v>
      </c>
      <c r="Q73" s="343">
        <f>$Q15/'Gas Curve Summary'!$B$20*1000</f>
        <v>11810.379241516968</v>
      </c>
      <c r="R73" s="343">
        <f>$R15/'Gas Curve Summary'!$B$21*1000</f>
        <v>9659.908829174663</v>
      </c>
      <c r="S73" s="343">
        <f t="shared" si="39"/>
        <v>8100.4664848126858</v>
      </c>
      <c r="T73" s="343">
        <f>$T15/'Gas Curve Summary'!$B$22*1000</f>
        <v>8575.945993959851</v>
      </c>
      <c r="U73" s="343">
        <f>$U15/'Gas Curve Summary'!$B$23*1000</f>
        <v>8138.4009222140021</v>
      </c>
      <c r="V73" s="343">
        <f>$V15/'Gas Curve Summary'!$B$24*1000</f>
        <v>7587.0525382642054</v>
      </c>
      <c r="W73" s="412">
        <f>W15/AVERAGE('Gas Curve Summary'!$B$13:$B$24)*1000</f>
        <v>9128.6810223131033</v>
      </c>
      <c r="X73" s="343">
        <f>X15/AVERAGE('Gas Curve Summary'!$B$25:$B$36)*1000</f>
        <v>7829.9087351114531</v>
      </c>
      <c r="Y73" s="343">
        <f>Y15/AVERAGE('Gas Curve Summary'!$B$37:$B$48)*1000</f>
        <v>7416.4236104006177</v>
      </c>
      <c r="Z73" s="343">
        <f>Z15/AVERAGE('Gas Curve Summary'!$B$49:$B$60)*1000</f>
        <v>7345.788654801685</v>
      </c>
      <c r="AA73" s="343">
        <f>AA15/AVERAGE('Gas Curve Summary'!$B$61:$B$108)*1000</f>
        <v>6991.6608277132273</v>
      </c>
      <c r="AB73" s="369">
        <f>AB15/AVERAGE('Gas Curve Summary'!$B$109:$B$120)*1000</f>
        <v>6650.7093969357702</v>
      </c>
      <c r="AC73" s="370">
        <f ca="1">AC15/AVERAGE('Gas Curve Summary'!$B$9:$B$120)*1000</f>
        <v>7207.28720576666</v>
      </c>
    </row>
    <row r="74" spans="1:30" ht="13.6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2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308.78528974740038</v>
      </c>
      <c r="D87" s="341">
        <f t="shared" ca="1" si="40"/>
        <v>128.79187336568702</v>
      </c>
      <c r="E87" s="341">
        <f t="shared" si="40"/>
        <v>-5.0307324903105837</v>
      </c>
      <c r="F87" s="410">
        <f t="shared" ca="1" si="40"/>
        <v>144.18214354092561</v>
      </c>
      <c r="G87" s="341">
        <f t="shared" si="40"/>
        <v>275.05996797784974</v>
      </c>
      <c r="H87" s="341">
        <f t="shared" si="40"/>
        <v>76.415413624716166</v>
      </c>
      <c r="I87" s="341">
        <f t="shared" si="40"/>
        <v>473.70452233098331</v>
      </c>
      <c r="J87" s="341">
        <f t="shared" si="40"/>
        <v>217.95213573783803</v>
      </c>
      <c r="K87" s="341">
        <f t="shared" si="40"/>
        <v>435.84675062436872</v>
      </c>
      <c r="L87" s="341">
        <f t="shared" si="40"/>
        <v>5.7520851307344856E-2</v>
      </c>
      <c r="M87" s="341">
        <f t="shared" si="40"/>
        <v>-599.69441281393756</v>
      </c>
      <c r="N87" s="341">
        <f t="shared" si="40"/>
        <v>-476.42140468227353</v>
      </c>
      <c r="O87" s="341">
        <f t="shared" si="40"/>
        <v>-597.16804181725638</v>
      </c>
      <c r="P87" s="341">
        <f t="shared" si="40"/>
        <v>-565.07077866797772</v>
      </c>
      <c r="Q87" s="341">
        <f t="shared" si="40"/>
        <v>-629.26530496653504</v>
      </c>
      <c r="R87" s="341">
        <f t="shared" si="40"/>
        <v>-511.0182616773418</v>
      </c>
      <c r="S87" s="341">
        <f t="shared" si="40"/>
        <v>-321.79309421915968</v>
      </c>
      <c r="T87" s="341">
        <f t="shared" si="40"/>
        <v>-457.4118000086437</v>
      </c>
      <c r="U87" s="341">
        <f t="shared" si="40"/>
        <v>-63.480633787808983</v>
      </c>
      <c r="V87" s="341">
        <f t="shared" si="40"/>
        <v>-444.48684886103001</v>
      </c>
      <c r="W87" s="410">
        <f t="shared" si="40"/>
        <v>-245.94645499291255</v>
      </c>
      <c r="X87" s="341">
        <f t="shared" si="40"/>
        <v>-282.78675986820417</v>
      </c>
      <c r="Y87" s="341">
        <f t="shared" si="40"/>
        <v>-190.71761553447141</v>
      </c>
      <c r="Z87" s="347">
        <f t="shared" si="40"/>
        <v>-188.49280744241696</v>
      </c>
      <c r="AA87" s="347">
        <f t="shared" si="40"/>
        <v>-155.51256975330216</v>
      </c>
      <c r="AB87" s="191">
        <f t="shared" si="40"/>
        <v>-128.52476895262589</v>
      </c>
      <c r="AC87" s="367">
        <f t="shared" ca="1" si="40"/>
        <v>-161.6744388074776</v>
      </c>
    </row>
    <row r="88" spans="1:29" x14ac:dyDescent="0.2">
      <c r="A88" s="305" t="s">
        <v>140</v>
      </c>
      <c r="B88" s="306"/>
      <c r="C88" s="341">
        <f t="shared" ref="C88:AC88" ca="1" si="41">C68-C108</f>
        <v>225.34087929376892</v>
      </c>
      <c r="D88" s="341">
        <f t="shared" ca="1" si="41"/>
        <v>116.73428101023455</v>
      </c>
      <c r="E88" s="341">
        <f t="shared" si="41"/>
        <v>-145.23874773258103</v>
      </c>
      <c r="F88" s="411">
        <f t="shared" ca="1" si="41"/>
        <v>65.612137523808087</v>
      </c>
      <c r="G88" s="341">
        <f t="shared" si="41"/>
        <v>275.05996797785156</v>
      </c>
      <c r="H88" s="341">
        <f t="shared" si="41"/>
        <v>76.415413624717985</v>
      </c>
      <c r="I88" s="341">
        <f t="shared" si="41"/>
        <v>473.70452233098331</v>
      </c>
      <c r="J88" s="341">
        <f t="shared" si="41"/>
        <v>217.95213573783622</v>
      </c>
      <c r="K88" s="341">
        <f t="shared" si="41"/>
        <v>435.8467506243669</v>
      </c>
      <c r="L88" s="341">
        <f t="shared" si="41"/>
        <v>5.7520851307344856E-2</v>
      </c>
      <c r="M88" s="341">
        <f t="shared" si="41"/>
        <v>-643.01721446063948</v>
      </c>
      <c r="N88" s="341">
        <f t="shared" si="41"/>
        <v>-510.46344959388443</v>
      </c>
      <c r="O88" s="341">
        <f t="shared" si="41"/>
        <v>-624.99732725235845</v>
      </c>
      <c r="P88" s="341">
        <f t="shared" si="41"/>
        <v>-592.97090401876812</v>
      </c>
      <c r="Q88" s="341">
        <f t="shared" si="41"/>
        <v>-657.02375048594695</v>
      </c>
      <c r="R88" s="341">
        <f t="shared" si="41"/>
        <v>-536.09691441740506</v>
      </c>
      <c r="S88" s="341">
        <f t="shared" si="41"/>
        <v>-340.45841893037868</v>
      </c>
      <c r="T88" s="341">
        <f t="shared" si="41"/>
        <v>-482.6156938732147</v>
      </c>
      <c r="U88" s="341">
        <f t="shared" si="41"/>
        <v>-104.21438392942127</v>
      </c>
      <c r="V88" s="341">
        <f t="shared" si="41"/>
        <v>-434.54517898849917</v>
      </c>
      <c r="W88" s="411">
        <f t="shared" si="41"/>
        <v>-259.87714429289736</v>
      </c>
      <c r="X88" s="341">
        <f t="shared" si="41"/>
        <v>-268.05794414528646</v>
      </c>
      <c r="Y88" s="341">
        <f t="shared" si="41"/>
        <v>-159.73188446844415</v>
      </c>
      <c r="Z88" s="341">
        <f t="shared" si="41"/>
        <v>-168.19305042610813</v>
      </c>
      <c r="AA88" s="341">
        <f t="shared" si="41"/>
        <v>-139.88798469347694</v>
      </c>
      <c r="AB88" s="191">
        <f t="shared" si="41"/>
        <v>-120.19886365155253</v>
      </c>
      <c r="AC88" s="368">
        <f t="shared" ca="1" si="41"/>
        <v>-150.1683690298114</v>
      </c>
    </row>
    <row r="89" spans="1:29" x14ac:dyDescent="0.2">
      <c r="A89" s="305" t="s">
        <v>142</v>
      </c>
      <c r="B89" s="282"/>
      <c r="C89" s="341">
        <f t="shared" ref="C89:AC89" ca="1" si="42">C69-C109</f>
        <v>143.48068350668473</v>
      </c>
      <c r="D89" s="341">
        <f t="shared" ca="1" si="42"/>
        <v>133.53742892930313</v>
      </c>
      <c r="E89" s="341">
        <f t="shared" si="42"/>
        <v>483.75941223296741</v>
      </c>
      <c r="F89" s="411">
        <f t="shared" ca="1" si="42"/>
        <v>253.59250822298509</v>
      </c>
      <c r="G89" s="341">
        <f t="shared" si="42"/>
        <v>238.1303681026111</v>
      </c>
      <c r="H89" s="341">
        <f t="shared" si="42"/>
        <v>318.4177021386331</v>
      </c>
      <c r="I89" s="341">
        <f t="shared" si="42"/>
        <v>157.8430340665891</v>
      </c>
      <c r="J89" s="341">
        <f t="shared" si="42"/>
        <v>122.50622282906443</v>
      </c>
      <c r="K89" s="341">
        <f t="shared" si="42"/>
        <v>108.68802805674932</v>
      </c>
      <c r="L89" s="341">
        <f t="shared" si="42"/>
        <v>136.32441760138136</v>
      </c>
      <c r="M89" s="341">
        <f t="shared" si="42"/>
        <v>-714.75311428868554</v>
      </c>
      <c r="N89" s="341">
        <f t="shared" si="42"/>
        <v>-422.84370520783705</v>
      </c>
      <c r="O89" s="341">
        <f t="shared" si="42"/>
        <v>-346.29334336855391</v>
      </c>
      <c r="P89" s="341">
        <f t="shared" si="42"/>
        <v>-591.50046687090799</v>
      </c>
      <c r="Q89" s="341">
        <f t="shared" si="42"/>
        <v>-101.08621986620346</v>
      </c>
      <c r="R89" s="341">
        <f t="shared" si="42"/>
        <v>-185.25012973925914</v>
      </c>
      <c r="S89" s="341">
        <f t="shared" si="42"/>
        <v>-405.5342962609011</v>
      </c>
      <c r="T89" s="341">
        <f t="shared" si="42"/>
        <v>-357.87771640773099</v>
      </c>
      <c r="U89" s="341">
        <f t="shared" si="42"/>
        <v>-419.73526808050337</v>
      </c>
      <c r="V89" s="341">
        <f t="shared" si="42"/>
        <v>-438.98990429447258</v>
      </c>
      <c r="W89" s="411">
        <f t="shared" si="42"/>
        <v>-219.77409089412686</v>
      </c>
      <c r="X89" s="341">
        <f t="shared" si="42"/>
        <v>-123.93547267161739</v>
      </c>
      <c r="Y89" s="341">
        <f t="shared" si="42"/>
        <v>-112.6095478842326</v>
      </c>
      <c r="Z89" s="341">
        <f t="shared" si="42"/>
        <v>-83.908501212099509</v>
      </c>
      <c r="AA89" s="341">
        <f t="shared" si="42"/>
        <v>-48.663629096291515</v>
      </c>
      <c r="AB89" s="191">
        <f t="shared" si="42"/>
        <v>-28.493253919516974</v>
      </c>
      <c r="AC89" s="368">
        <f t="shared" ca="1" si="42"/>
        <v>-58.22438091388085</v>
      </c>
    </row>
    <row r="90" spans="1:29" x14ac:dyDescent="0.2">
      <c r="A90" s="305" t="s">
        <v>144</v>
      </c>
      <c r="B90" s="282"/>
      <c r="C90" s="341">
        <f t="shared" ref="C90:AC90" ca="1" si="43">C70-C110</f>
        <v>-79.483873787256925</v>
      </c>
      <c r="D90" s="341">
        <f t="shared" ca="1" si="43"/>
        <v>10.222854206224383</v>
      </c>
      <c r="E90" s="341">
        <f t="shared" si="43"/>
        <v>0</v>
      </c>
      <c r="F90" s="411">
        <f t="shared" ca="1" si="43"/>
        <v>-23.087006527010999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-704.70276967654354</v>
      </c>
      <c r="N90" s="341">
        <f t="shared" si="43"/>
        <v>-567.36174151934938</v>
      </c>
      <c r="O90" s="341">
        <f t="shared" si="43"/>
        <v>-576.31327023608355</v>
      </c>
      <c r="P90" s="341">
        <f t="shared" si="43"/>
        <v>-578.88477038624296</v>
      </c>
      <c r="Q90" s="341">
        <f t="shared" si="43"/>
        <v>-573.74177008592414</v>
      </c>
      <c r="R90" s="341">
        <f t="shared" si="43"/>
        <v>-484.47397338753944</v>
      </c>
      <c r="S90" s="341">
        <f t="shared" si="43"/>
        <v>-415.06455085266134</v>
      </c>
      <c r="T90" s="341">
        <f t="shared" si="43"/>
        <v>-423.41326891437166</v>
      </c>
      <c r="U90" s="341">
        <f t="shared" si="43"/>
        <v>-410.18737362916181</v>
      </c>
      <c r="V90" s="341">
        <f t="shared" si="43"/>
        <v>-411.5930100144451</v>
      </c>
      <c r="W90" s="411">
        <f t="shared" si="43"/>
        <v>-355.01594014807597</v>
      </c>
      <c r="X90" s="341">
        <f t="shared" si="43"/>
        <v>-183.71406456374825</v>
      </c>
      <c r="Y90" s="341">
        <f t="shared" si="43"/>
        <v>-117.8820926068247</v>
      </c>
      <c r="Z90" s="341">
        <f t="shared" si="43"/>
        <v>-117.40656260026935</v>
      </c>
      <c r="AA90" s="341">
        <f t="shared" si="43"/>
        <v>-120.38927212860199</v>
      </c>
      <c r="AB90" s="191">
        <f t="shared" si="43"/>
        <v>-106.98462377978103</v>
      </c>
      <c r="AC90" s="368">
        <f t="shared" ca="1" si="43"/>
        <v>-136.19849623655864</v>
      </c>
    </row>
    <row r="91" spans="1:29" x14ac:dyDescent="0.2">
      <c r="A91" s="305" t="s">
        <v>143</v>
      </c>
      <c r="B91" s="306"/>
      <c r="C91" s="341">
        <f t="shared" ref="C91:AC91" ca="1" si="44">C71-C111</f>
        <v>40.861812778603962</v>
      </c>
      <c r="D91" s="341">
        <f t="shared" ca="1" si="44"/>
        <v>87.647548216150426</v>
      </c>
      <c r="E91" s="341">
        <f t="shared" si="44"/>
        <v>17.095355544245649</v>
      </c>
      <c r="F91" s="411">
        <f t="shared" ca="1" si="44"/>
        <v>48.534905513000012</v>
      </c>
      <c r="G91" s="341">
        <f t="shared" si="44"/>
        <v>77.748830105987508</v>
      </c>
      <c r="H91" s="341">
        <f t="shared" si="44"/>
        <v>76.383181034344489</v>
      </c>
      <c r="I91" s="341">
        <f t="shared" si="44"/>
        <v>79.114479177629619</v>
      </c>
      <c r="J91" s="341">
        <f t="shared" si="44"/>
        <v>122.51685038632058</v>
      </c>
      <c r="K91" s="341">
        <f t="shared" si="44"/>
        <v>108.70928317126163</v>
      </c>
      <c r="L91" s="341">
        <f t="shared" si="44"/>
        <v>136.32441760137954</v>
      </c>
      <c r="M91" s="341">
        <f t="shared" si="44"/>
        <v>-610.91055482099728</v>
      </c>
      <c r="N91" s="341">
        <f t="shared" si="44"/>
        <v>-483.58247730530456</v>
      </c>
      <c r="O91" s="341">
        <f t="shared" si="44"/>
        <v>-442.82644644215179</v>
      </c>
      <c r="P91" s="341">
        <f t="shared" si="44"/>
        <v>-432.45838747843118</v>
      </c>
      <c r="Q91" s="341">
        <f t="shared" si="44"/>
        <v>-453.19450540587241</v>
      </c>
      <c r="R91" s="341">
        <f t="shared" si="44"/>
        <v>-303.98838981981316</v>
      </c>
      <c r="S91" s="341">
        <f t="shared" si="44"/>
        <v>-457.2253270607489</v>
      </c>
      <c r="T91" s="341">
        <f t="shared" si="44"/>
        <v>-448.82670715557288</v>
      </c>
      <c r="U91" s="341">
        <f t="shared" si="44"/>
        <v>-392.30434146984499</v>
      </c>
      <c r="V91" s="341">
        <f t="shared" si="44"/>
        <v>-530.54493255682883</v>
      </c>
      <c r="W91" s="411">
        <f t="shared" si="44"/>
        <v>-285.02299816301274</v>
      </c>
      <c r="X91" s="341">
        <f t="shared" si="44"/>
        <v>-322.15186058131439</v>
      </c>
      <c r="Y91" s="341">
        <f t="shared" si="44"/>
        <v>-218.44813728025565</v>
      </c>
      <c r="Z91" s="341">
        <f t="shared" si="44"/>
        <v>-221.77860292142486</v>
      </c>
      <c r="AA91" s="341">
        <f t="shared" si="44"/>
        <v>-185.61648757474632</v>
      </c>
      <c r="AB91" s="191">
        <f t="shared" si="44"/>
        <v>-155.12358523820876</v>
      </c>
      <c r="AC91" s="368">
        <f t="shared" ca="1" si="44"/>
        <v>-193.33018776065455</v>
      </c>
    </row>
    <row r="92" spans="1:29" x14ac:dyDescent="0.2">
      <c r="A92" s="305" t="s">
        <v>141</v>
      </c>
      <c r="B92" s="282"/>
      <c r="C92" s="341">
        <f t="shared" ref="C92:AC92" ca="1" si="45">C72-C112</f>
        <v>179.72642251551406</v>
      </c>
      <c r="D92" s="341">
        <f t="shared" ca="1" si="45"/>
        <v>264.85058485510444</v>
      </c>
      <c r="E92" s="341">
        <f t="shared" si="45"/>
        <v>136.84114369233794</v>
      </c>
      <c r="F92" s="411">
        <f t="shared" ca="1" si="45"/>
        <v>193.80605035431836</v>
      </c>
      <c r="G92" s="341">
        <f t="shared" si="45"/>
        <v>77.750937301829254</v>
      </c>
      <c r="H92" s="341">
        <f t="shared" si="45"/>
        <v>76.632983609728399</v>
      </c>
      <c r="I92" s="341">
        <f t="shared" si="45"/>
        <v>78.868890993930108</v>
      </c>
      <c r="J92" s="341">
        <f t="shared" si="45"/>
        <v>122.8972807161972</v>
      </c>
      <c r="K92" s="341">
        <f t="shared" si="45"/>
        <v>109.03873744619887</v>
      </c>
      <c r="L92" s="341">
        <f t="shared" si="45"/>
        <v>136.75582398619554</v>
      </c>
      <c r="M92" s="341">
        <f t="shared" si="45"/>
        <v>-547.14503823771884</v>
      </c>
      <c r="N92" s="341">
        <f t="shared" si="45"/>
        <v>-438.45526755852916</v>
      </c>
      <c r="O92" s="341">
        <f t="shared" si="45"/>
        <v>-441.40682709294197</v>
      </c>
      <c r="P92" s="341">
        <f t="shared" si="45"/>
        <v>-429.62626718191859</v>
      </c>
      <c r="Q92" s="341">
        <f t="shared" si="45"/>
        <v>-453.18738700396534</v>
      </c>
      <c r="R92" s="341">
        <f t="shared" si="45"/>
        <v>-301.91351920842317</v>
      </c>
      <c r="S92" s="341">
        <f t="shared" si="45"/>
        <v>-240.79061436522989</v>
      </c>
      <c r="T92" s="341">
        <f t="shared" si="45"/>
        <v>-423.42152017168155</v>
      </c>
      <c r="U92" s="341">
        <f t="shared" si="45"/>
        <v>49.973419942999499</v>
      </c>
      <c r="V92" s="341">
        <f t="shared" si="45"/>
        <v>-348.92374286701033</v>
      </c>
      <c r="W92" s="411">
        <f t="shared" si="45"/>
        <v>-214.48234564155064</v>
      </c>
      <c r="X92" s="341">
        <f t="shared" si="45"/>
        <v>-254.60743644267313</v>
      </c>
      <c r="Y92" s="341">
        <f t="shared" si="45"/>
        <v>-168.70896837207329</v>
      </c>
      <c r="Z92" s="341">
        <f t="shared" si="45"/>
        <v>-167.43946957418484</v>
      </c>
      <c r="AA92" s="341">
        <f t="shared" si="45"/>
        <v>-136.03722996118722</v>
      </c>
      <c r="AB92" s="191">
        <f t="shared" si="45"/>
        <v>-111.12987623691697</v>
      </c>
      <c r="AC92" s="368">
        <f t="shared" ca="1" si="45"/>
        <v>-138.2127316412334</v>
      </c>
    </row>
    <row r="93" spans="1:29" ht="13.65" customHeight="1" thickBot="1" x14ac:dyDescent="0.25">
      <c r="A93" s="310" t="s">
        <v>145</v>
      </c>
      <c r="B93" s="311"/>
      <c r="C93" s="343">
        <f t="shared" ref="C93:AC93" ca="1" si="46">C73-C113</f>
        <v>173.35314512134755</v>
      </c>
      <c r="D93" s="343">
        <f t="shared" ca="1" si="46"/>
        <v>264.85058485510444</v>
      </c>
      <c r="E93" s="343">
        <f t="shared" si="46"/>
        <v>136.84114369233612</v>
      </c>
      <c r="F93" s="412">
        <f t="shared" ca="1" si="46"/>
        <v>191.68162455626316</v>
      </c>
      <c r="G93" s="343">
        <f t="shared" si="46"/>
        <v>77.750937301829254</v>
      </c>
      <c r="H93" s="343">
        <f t="shared" si="46"/>
        <v>76.632983609728399</v>
      </c>
      <c r="I93" s="343">
        <f t="shared" si="46"/>
        <v>78.868890993931018</v>
      </c>
      <c r="J93" s="343">
        <f t="shared" si="46"/>
        <v>122.89728071619538</v>
      </c>
      <c r="K93" s="343">
        <f t="shared" si="46"/>
        <v>109.03873744619887</v>
      </c>
      <c r="L93" s="343">
        <f t="shared" si="46"/>
        <v>136.75582398619372</v>
      </c>
      <c r="M93" s="343">
        <f t="shared" si="46"/>
        <v>-582.02893712032346</v>
      </c>
      <c r="N93" s="343">
        <f t="shared" si="46"/>
        <v>-481.00782369804438</v>
      </c>
      <c r="O93" s="343">
        <f t="shared" si="46"/>
        <v>-504.74023537566973</v>
      </c>
      <c r="P93" s="343">
        <f t="shared" si="46"/>
        <v>-482.73626403374874</v>
      </c>
      <c r="Q93" s="343">
        <f t="shared" si="46"/>
        <v>-526.74420671759071</v>
      </c>
      <c r="R93" s="343">
        <f t="shared" si="46"/>
        <v>-347.51106964489918</v>
      </c>
      <c r="S93" s="343">
        <f t="shared" si="46"/>
        <v>-254.40808868127806</v>
      </c>
      <c r="T93" s="343">
        <f t="shared" si="46"/>
        <v>-440.24974231913257</v>
      </c>
      <c r="U93" s="343">
        <f t="shared" si="46"/>
        <v>37.50268621962914</v>
      </c>
      <c r="V93" s="343">
        <f t="shared" si="46"/>
        <v>-360.47720994432711</v>
      </c>
      <c r="W93" s="412">
        <f t="shared" si="46"/>
        <v>-234.43549876101315</v>
      </c>
      <c r="X93" s="343">
        <f t="shared" si="46"/>
        <v>-269.35644465718542</v>
      </c>
      <c r="Y93" s="343">
        <f t="shared" si="46"/>
        <v>-178.15161802445891</v>
      </c>
      <c r="Z93" s="343">
        <f t="shared" si="46"/>
        <v>-177.12730589912553</v>
      </c>
      <c r="AA93" s="343">
        <f t="shared" si="46"/>
        <v>-143.67169052456393</v>
      </c>
      <c r="AB93" s="204">
        <f t="shared" si="46"/>
        <v>-117.01021704799132</v>
      </c>
      <c r="AC93" s="370">
        <f t="shared" ca="1" si="46"/>
        <v>-146.74596160347573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65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65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0.8" thickBot="1" x14ac:dyDescent="0.25">
      <c r="A106" s="349">
        <f>A46</f>
        <v>37182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4179.0490341753339</v>
      </c>
      <c r="D107" s="341">
        <v>4845.7155462772653</v>
      </c>
      <c r="E107" s="341">
        <v>7781.8906680238551</v>
      </c>
      <c r="F107" s="410">
        <v>5602.2184161588184</v>
      </c>
      <c r="G107" s="347">
        <v>8112.7462005172547</v>
      </c>
      <c r="H107" s="347">
        <v>8647.4479846572867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8047.5276935453921</v>
      </c>
      <c r="N107" s="347">
        <v>7500</v>
      </c>
      <c r="O107" s="347">
        <v>10594.747062472816</v>
      </c>
      <c r="P107" s="347">
        <v>9844.8417802932854</v>
      </c>
      <c r="Q107" s="347">
        <v>11344.652344652346</v>
      </c>
      <c r="R107" s="347">
        <v>9922.0067453625634</v>
      </c>
      <c r="S107" s="347">
        <v>9016.4651835156092</v>
      </c>
      <c r="T107" s="347">
        <v>9365.2445369406887</v>
      </c>
      <c r="U107" s="347">
        <v>7883.3736156704317</v>
      </c>
      <c r="V107" s="347">
        <v>9800.7773979357062</v>
      </c>
      <c r="W107" s="347">
        <v>9097.701099863727</v>
      </c>
      <c r="X107" s="347">
        <v>8171.5336202921471</v>
      </c>
      <c r="Y107" s="347">
        <v>7743.8160740586527</v>
      </c>
      <c r="Z107" s="347">
        <v>7603.4450576242434</v>
      </c>
      <c r="AA107" s="347">
        <v>7259.458868394041</v>
      </c>
      <c r="AB107" s="195">
        <v>6925.7510601300528</v>
      </c>
      <c r="AC107" s="348">
        <v>7457.1909511779168</v>
      </c>
    </row>
    <row r="108" spans="1:29" x14ac:dyDescent="0.2">
      <c r="A108" s="305" t="s">
        <v>140</v>
      </c>
      <c r="B108" s="306"/>
      <c r="C108" s="341">
        <v>4255.5283629053401</v>
      </c>
      <c r="D108" s="341">
        <v>4855.3196526380352</v>
      </c>
      <c r="E108" s="341">
        <v>7779.3589894165389</v>
      </c>
      <c r="F108" s="411">
        <v>5630.0690016533044</v>
      </c>
      <c r="G108" s="341">
        <v>7951.3000163458</v>
      </c>
      <c r="H108" s="341">
        <v>8482.3284823284812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8643.1606741341257</v>
      </c>
      <c r="N108" s="341">
        <v>8035.7142857142862</v>
      </c>
      <c r="O108" s="341">
        <v>11089.363217661246</v>
      </c>
      <c r="P108" s="341">
        <v>10333.633479118429</v>
      </c>
      <c r="Q108" s="341">
        <v>11845.092956204064</v>
      </c>
      <c r="R108" s="341">
        <v>10408.93760539629</v>
      </c>
      <c r="S108" s="341">
        <v>8973.0722446444179</v>
      </c>
      <c r="T108" s="341">
        <v>9885.5714755818844</v>
      </c>
      <c r="U108" s="341">
        <v>7580.0836910645367</v>
      </c>
      <c r="V108" s="341">
        <v>9453.5615672868316</v>
      </c>
      <c r="W108" s="341">
        <v>9321.8742274086344</v>
      </c>
      <c r="X108" s="341">
        <v>8621.6682722693167</v>
      </c>
      <c r="Y108" s="341">
        <v>8083.813981298782</v>
      </c>
      <c r="Z108" s="341">
        <v>8010.7697841444806</v>
      </c>
      <c r="AA108" s="341">
        <v>7846.3578098891594</v>
      </c>
      <c r="AB108" s="191">
        <v>7918.467440913294</v>
      </c>
      <c r="AC108" s="342">
        <v>7994.5215069895303</v>
      </c>
    </row>
    <row r="109" spans="1:29" x14ac:dyDescent="0.2">
      <c r="A109" s="305" t="s">
        <v>142</v>
      </c>
      <c r="B109" s="282"/>
      <c r="C109" s="341">
        <v>4457.6523031203569</v>
      </c>
      <c r="D109" s="341">
        <v>4832.9208349065284</v>
      </c>
      <c r="E109" s="341">
        <v>7082.7363008782568</v>
      </c>
      <c r="F109" s="411">
        <v>5457.7698129683804</v>
      </c>
      <c r="G109" s="341">
        <v>8467.3399173072394</v>
      </c>
      <c r="H109" s="341">
        <v>8488.130348595465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9677.300575530664</v>
      </c>
      <c r="N109" s="341">
        <v>9285.8035714285725</v>
      </c>
      <c r="O109" s="341">
        <v>10325.783258317631</v>
      </c>
      <c r="P109" s="341">
        <v>10307.872395163366</v>
      </c>
      <c r="Q109" s="341">
        <v>10343.694121471899</v>
      </c>
      <c r="R109" s="341">
        <v>10061.129848229342</v>
      </c>
      <c r="S109" s="341">
        <v>9229.090990943645</v>
      </c>
      <c r="T109" s="341">
        <v>9018.4280975123856</v>
      </c>
      <c r="U109" s="341">
        <v>9246.1491288193065</v>
      </c>
      <c r="V109" s="341">
        <v>9422.6957464992447</v>
      </c>
      <c r="W109" s="341">
        <v>9688.6004545269552</v>
      </c>
      <c r="X109" s="341">
        <v>8195.9433559293666</v>
      </c>
      <c r="Y109" s="341">
        <v>7769.8100206423214</v>
      </c>
      <c r="Z109" s="341">
        <v>7648.9618135688524</v>
      </c>
      <c r="AA109" s="341">
        <v>7295.0336558862055</v>
      </c>
      <c r="AB109" s="191">
        <v>6963.9681112512035</v>
      </c>
      <c r="AC109" s="342">
        <v>7537.0327407604027</v>
      </c>
    </row>
    <row r="110" spans="1:29" x14ac:dyDescent="0.2">
      <c r="A110" s="305" t="s">
        <v>144</v>
      </c>
      <c r="B110" s="282"/>
      <c r="C110" s="341">
        <v>4903.0351367887424</v>
      </c>
      <c r="D110" s="341">
        <v>4071.6998248028444</v>
      </c>
      <c r="E110" s="341">
        <v>6415.6846624646023</v>
      </c>
      <c r="F110" s="411">
        <v>5130.1398746853965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9688.7596179631564</v>
      </c>
      <c r="N110" s="341">
        <v>8928.4821428571431</v>
      </c>
      <c r="O110" s="341">
        <v>10242.664364905168</v>
      </c>
      <c r="P110" s="341">
        <v>10141.677386158992</v>
      </c>
      <c r="Q110" s="341">
        <v>10343.651343651343</v>
      </c>
      <c r="R110" s="341">
        <v>9406.6188870151782</v>
      </c>
      <c r="S110" s="341">
        <v>8881.966281244755</v>
      </c>
      <c r="T110" s="341">
        <v>8671.3893113476879</v>
      </c>
      <c r="U110" s="341">
        <v>8899.0296165361997</v>
      </c>
      <c r="V110" s="341">
        <v>9075.4799158503738</v>
      </c>
      <c r="W110" s="341">
        <v>9271.9616956601858</v>
      </c>
      <c r="X110" s="341">
        <v>4935.7764875665443</v>
      </c>
      <c r="Y110" s="341">
        <v>4427.4129619960058</v>
      </c>
      <c r="Z110" s="341">
        <v>4320.3658260855855</v>
      </c>
      <c r="AA110" s="341">
        <v>5050.5172379958649</v>
      </c>
      <c r="AB110" s="191">
        <v>5133.5298094254686</v>
      </c>
      <c r="AC110" s="342">
        <v>5226.9369820280608</v>
      </c>
    </row>
    <row r="111" spans="1:29" x14ac:dyDescent="0.2">
      <c r="A111" s="305" t="s">
        <v>143</v>
      </c>
      <c r="B111" s="306"/>
      <c r="C111" s="341">
        <v>4364.7845468053483</v>
      </c>
      <c r="D111" s="341">
        <v>4049.381796767655</v>
      </c>
      <c r="E111" s="341">
        <v>6193.099218311605</v>
      </c>
      <c r="F111" s="411">
        <v>4869.0885206282028</v>
      </c>
      <c r="G111" s="341">
        <v>7625.9355073837269</v>
      </c>
      <c r="H111" s="341">
        <v>7594.8524553175721</v>
      </c>
      <c r="I111" s="341">
        <v>7657.0185594498826</v>
      </c>
      <c r="J111" s="341">
        <v>11909.027186052537</v>
      </c>
      <c r="K111" s="341">
        <v>10566.544449758225</v>
      </c>
      <c r="L111" s="341">
        <v>13251.50992234685</v>
      </c>
      <c r="M111" s="341">
        <v>9744.404562988635</v>
      </c>
      <c r="N111" s="341">
        <v>8928.4821428571431</v>
      </c>
      <c r="O111" s="341">
        <v>10747.367116709369</v>
      </c>
      <c r="P111" s="341">
        <v>10483.59488894606</v>
      </c>
      <c r="Q111" s="341">
        <v>11011.139344472678</v>
      </c>
      <c r="R111" s="341">
        <v>9163.1534569983141</v>
      </c>
      <c r="S111" s="341">
        <v>8742.2322022699864</v>
      </c>
      <c r="T111" s="341">
        <v>9191.8496580307183</v>
      </c>
      <c r="U111" s="341">
        <v>8511.0565996897658</v>
      </c>
      <c r="V111" s="341">
        <v>8523.7903490894751</v>
      </c>
      <c r="W111" s="341">
        <v>9392.0612757921772</v>
      </c>
      <c r="X111" s="341">
        <v>8350.8138552358669</v>
      </c>
      <c r="Y111" s="341">
        <v>7858.6037975173795</v>
      </c>
      <c r="Z111" s="341">
        <v>7759.9962933573843</v>
      </c>
      <c r="AA111" s="341">
        <v>7369.0351745736743</v>
      </c>
      <c r="AB111" s="191">
        <v>7002.3033825668499</v>
      </c>
      <c r="AC111" s="342">
        <v>7572.9909122012987</v>
      </c>
    </row>
    <row r="112" spans="1:29" x14ac:dyDescent="0.2">
      <c r="A112" s="333" t="s">
        <v>141</v>
      </c>
      <c r="B112" s="282"/>
      <c r="C112" s="341">
        <v>3990.035836028319</v>
      </c>
      <c r="D112" s="341">
        <v>3664.2221480915541</v>
      </c>
      <c r="E112" s="341">
        <v>5721.6262772579566</v>
      </c>
      <c r="F112" s="411">
        <v>4458.6280871259432</v>
      </c>
      <c r="G112" s="341">
        <v>6993.490537878155</v>
      </c>
      <c r="H112" s="341">
        <v>6961.2644845202994</v>
      </c>
      <c r="I112" s="341">
        <v>7025.7165912360106</v>
      </c>
      <c r="J112" s="341">
        <v>10926.694821440762</v>
      </c>
      <c r="K112" s="341">
        <v>9695.063499654605</v>
      </c>
      <c r="L112" s="341">
        <v>12158.326143226919</v>
      </c>
      <c r="M112" s="341">
        <v>8867.7104606308149</v>
      </c>
      <c r="N112" s="341">
        <v>8214.375</v>
      </c>
      <c r="O112" s="341">
        <v>10720.015410316413</v>
      </c>
      <c r="P112" s="341">
        <v>10429.019809621817</v>
      </c>
      <c r="Q112" s="341">
        <v>11011.011011011011</v>
      </c>
      <c r="R112" s="341">
        <v>9122.0910623946038</v>
      </c>
      <c r="S112" s="341">
        <v>8064.8944722121205</v>
      </c>
      <c r="T112" s="341">
        <v>8671.5582948673491</v>
      </c>
      <c r="U112" s="341">
        <v>7830.3452256412111</v>
      </c>
      <c r="V112" s="341">
        <v>7692.7798961278022</v>
      </c>
      <c r="W112" s="341">
        <v>8841.9994372773381</v>
      </c>
      <c r="X112" s="341">
        <v>7703.0091384417174</v>
      </c>
      <c r="Y112" s="341">
        <v>7239.9284068251918</v>
      </c>
      <c r="Z112" s="341">
        <v>7166.4197303367973</v>
      </c>
      <c r="AA112" s="341">
        <v>6815.0550217765285</v>
      </c>
      <c r="AB112" s="191">
        <v>6485.5584605701388</v>
      </c>
      <c r="AC112" s="342">
        <v>7011.9772476407197</v>
      </c>
    </row>
    <row r="113" spans="1:29" ht="10.8" thickBot="1" x14ac:dyDescent="0.25">
      <c r="A113" s="305" t="s">
        <v>145</v>
      </c>
      <c r="C113" s="343">
        <v>4104.7548291233279</v>
      </c>
      <c r="D113" s="343">
        <v>3770.7550925975747</v>
      </c>
      <c r="E113" s="343">
        <v>5923.8995680486496</v>
      </c>
      <c r="F113" s="412">
        <v>4599.8031632565171</v>
      </c>
      <c r="G113" s="341">
        <v>7164.5267815126317</v>
      </c>
      <c r="H113" s="341">
        <v>7148.6164160582775</v>
      </c>
      <c r="I113" s="341">
        <v>7180.437146966985</v>
      </c>
      <c r="J113" s="341">
        <v>11246.176110452507</v>
      </c>
      <c r="K113" s="341">
        <v>9902.6196928635945</v>
      </c>
      <c r="L113" s="341">
        <v>12589.732528041417</v>
      </c>
      <c r="M113" s="341">
        <v>9347.3193473193478</v>
      </c>
      <c r="N113" s="341">
        <v>8884.0178571428587</v>
      </c>
      <c r="O113" s="341">
        <v>11848.297595826396</v>
      </c>
      <c r="P113" s="341">
        <v>11359.471743418233</v>
      </c>
      <c r="Q113" s="341">
        <v>12337.123448234559</v>
      </c>
      <c r="R113" s="341">
        <v>10007.419898819562</v>
      </c>
      <c r="S113" s="341">
        <v>8354.8745734939639</v>
      </c>
      <c r="T113" s="341">
        <v>9016.1957362789835</v>
      </c>
      <c r="U113" s="341">
        <v>8100.898235994373</v>
      </c>
      <c r="V113" s="341">
        <v>7947.5297482085325</v>
      </c>
      <c r="W113" s="341">
        <v>9363.1165210741165</v>
      </c>
      <c r="X113" s="341">
        <v>8099.2651797686385</v>
      </c>
      <c r="Y113" s="341">
        <v>7594.5752284250766</v>
      </c>
      <c r="Z113" s="341">
        <v>7522.9159607008105</v>
      </c>
      <c r="AA113" s="341">
        <v>7135.3325182377912</v>
      </c>
      <c r="AB113" s="371">
        <v>6767.7196139837615</v>
      </c>
      <c r="AC113" s="342">
        <v>7354.0331673701357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ColWidth="9.125" defaultRowHeight="10.199999999999999" x14ac:dyDescent="0.2"/>
  <cols>
    <col min="1" max="1" width="30.125" style="152" customWidth="1"/>
    <col min="2" max="10" width="12.125" style="152" customWidth="1"/>
    <col min="11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37183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5">
      <c r="A6" s="287">
        <f>+'Power Price'!A6</f>
        <v>37183</v>
      </c>
    </row>
    <row r="7" spans="1:70" hidden="1" x14ac:dyDescent="0.2">
      <c r="B7" s="394">
        <v>37186</v>
      </c>
      <c r="C7" s="394">
        <v>37187</v>
      </c>
      <c r="D7" s="394">
        <v>37188</v>
      </c>
      <c r="E7" s="394">
        <v>37189</v>
      </c>
      <c r="F7" s="394">
        <v>37190</v>
      </c>
      <c r="G7" s="394">
        <v>37191</v>
      </c>
      <c r="H7" s="394">
        <v>37193</v>
      </c>
      <c r="I7" s="394">
        <v>37194</v>
      </c>
      <c r="J7" s="394">
        <v>37195</v>
      </c>
      <c r="K7" s="394">
        <v>37196</v>
      </c>
      <c r="L7" s="394">
        <v>37197</v>
      </c>
      <c r="M7" s="394">
        <v>37198</v>
      </c>
      <c r="N7" s="394">
        <v>37200</v>
      </c>
      <c r="O7" s="394">
        <v>37201</v>
      </c>
      <c r="P7" s="394">
        <v>37202</v>
      </c>
      <c r="Q7" s="394">
        <v>37203</v>
      </c>
      <c r="R7" s="394">
        <v>37204</v>
      </c>
      <c r="S7" s="394">
        <v>37205</v>
      </c>
      <c r="T7" s="394">
        <v>37207</v>
      </c>
      <c r="U7" s="394">
        <v>37208</v>
      </c>
      <c r="V7" s="394">
        <v>37209</v>
      </c>
      <c r="W7" s="394">
        <v>37210</v>
      </c>
      <c r="X7" s="394">
        <v>37211</v>
      </c>
      <c r="Y7" s="394">
        <v>37212</v>
      </c>
      <c r="Z7" s="394">
        <v>37214</v>
      </c>
      <c r="AA7" s="394">
        <v>37215</v>
      </c>
      <c r="AB7" s="394">
        <v>37216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37186</v>
      </c>
      <c r="C8" s="395">
        <f t="shared" si="0"/>
        <v>37187</v>
      </c>
      <c r="D8" s="395">
        <f t="shared" si="0"/>
        <v>37188</v>
      </c>
      <c r="E8" s="395">
        <f t="shared" si="0"/>
        <v>37189</v>
      </c>
      <c r="F8" s="395">
        <f t="shared" si="0"/>
        <v>37190</v>
      </c>
      <c r="G8" s="395">
        <f t="shared" si="0"/>
        <v>37191</v>
      </c>
      <c r="H8" s="395">
        <f t="shared" si="0"/>
        <v>37193</v>
      </c>
      <c r="I8" s="395">
        <f t="shared" si="0"/>
        <v>37194</v>
      </c>
      <c r="J8" s="395">
        <f t="shared" si="0"/>
        <v>37195</v>
      </c>
      <c r="K8" s="395">
        <f t="shared" si="0"/>
        <v>37196</v>
      </c>
      <c r="L8" s="395">
        <f t="shared" si="0"/>
        <v>37197</v>
      </c>
      <c r="M8" s="395">
        <f t="shared" si="0"/>
        <v>37198</v>
      </c>
      <c r="N8" s="395">
        <f t="shared" si="0"/>
        <v>37200</v>
      </c>
      <c r="O8" s="395">
        <f t="shared" si="0"/>
        <v>37201</v>
      </c>
      <c r="P8" s="395">
        <f t="shared" si="0"/>
        <v>37202</v>
      </c>
      <c r="Q8" s="395">
        <f t="shared" si="0"/>
        <v>37203</v>
      </c>
      <c r="R8" s="395">
        <f t="shared" si="0"/>
        <v>37204</v>
      </c>
      <c r="S8" s="395">
        <f t="shared" si="0"/>
        <v>37205</v>
      </c>
      <c r="T8" s="395">
        <f t="shared" si="0"/>
        <v>37207</v>
      </c>
      <c r="U8" s="395">
        <f t="shared" si="0"/>
        <v>37208</v>
      </c>
      <c r="V8" s="395">
        <f t="shared" si="0"/>
        <v>37209</v>
      </c>
      <c r="W8" s="395">
        <f t="shared" si="0"/>
        <v>37210</v>
      </c>
      <c r="X8" s="395">
        <f t="shared" si="0"/>
        <v>37211</v>
      </c>
      <c r="Y8" s="395">
        <f t="shared" si="0"/>
        <v>37212</v>
      </c>
      <c r="Z8" s="395">
        <f t="shared" si="0"/>
        <v>37214</v>
      </c>
      <c r="AA8" s="395">
        <f t="shared" si="0"/>
        <v>37215</v>
      </c>
      <c r="AB8" s="395">
        <f t="shared" si="0"/>
        <v>37216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27.3</v>
      </c>
      <c r="C9" s="195">
        <f>VLOOKUP(C$8,'Curve Summary'!$A$7:$AG$54,4)</f>
        <v>28.25</v>
      </c>
      <c r="D9" s="195">
        <f>VLOOKUP(D$8,'Curve Summary'!$A$7:$AG$54,4)</f>
        <v>28.25</v>
      </c>
      <c r="E9" s="195">
        <f>VLOOKUP(E$8,'Curve Summary'!$A$7:$AG$54,4)</f>
        <v>28.25</v>
      </c>
      <c r="F9" s="195">
        <f>VLOOKUP(F$8,'Curve Summary'!$A$7:$AG$54,4)</f>
        <v>28.25</v>
      </c>
      <c r="G9" s="195">
        <f>VLOOKUP(G$8,'Curve Summary'!$A$7:$AG$54,4)</f>
        <v>28.25</v>
      </c>
      <c r="H9" s="195">
        <f>VLOOKUP(H$8,'Curve Summary'!$A$7:$AG$54,4)</f>
        <v>28.25</v>
      </c>
      <c r="I9" s="195">
        <f>VLOOKUP(I$8,'Curve Summary'!$A$7:$AG$54,4)</f>
        <v>28.25</v>
      </c>
      <c r="J9" s="195">
        <f>VLOOKUP(J$8,'Curve Summary'!$A$7:$AG$54,4)</f>
        <v>28.25</v>
      </c>
      <c r="K9" s="195">
        <f>VLOOKUP(K$8,'Curve Summary'!$A$7:$AG$54,4)</f>
        <v>28.75</v>
      </c>
      <c r="L9" s="195">
        <f>VLOOKUP(L$8,'Curve Summary'!$A$7:$AG$54,4)</f>
        <v>28.75</v>
      </c>
      <c r="M9" s="195">
        <f>VLOOKUP(M$8,'Curve Summary'!$A$7:$AG$54,4)</f>
        <v>28.75</v>
      </c>
      <c r="N9" s="195">
        <f>VLOOKUP(N$8,'Curve Summary'!$A$7:$AG$54,4)</f>
        <v>28.75</v>
      </c>
      <c r="O9" s="195">
        <f>VLOOKUP(O$8,'Curve Summary'!$A$7:$AG$54,4)</f>
        <v>28.75</v>
      </c>
      <c r="P9" s="195">
        <f>VLOOKUP(P$8,'Curve Summary'!$A$7:$AG$54,4)</f>
        <v>28.75</v>
      </c>
      <c r="Q9" s="195">
        <f>VLOOKUP(Q$8,'Curve Summary'!$A$7:$AG$54,4)</f>
        <v>28.75</v>
      </c>
      <c r="R9" s="195">
        <f>VLOOKUP(R$8,'Curve Summary'!$A$7:$AG$54,4)</f>
        <v>28.75</v>
      </c>
      <c r="S9" s="195">
        <f>VLOOKUP(S$8,'Curve Summary'!$A$7:$AG$54,4)</f>
        <v>28.75</v>
      </c>
      <c r="T9" s="195">
        <f>VLOOKUP(T$8,'Curve Summary'!$A$7:$AG$54,4)</f>
        <v>28.75</v>
      </c>
      <c r="U9" s="195">
        <f>VLOOKUP(U$8,'Curve Summary'!$A$7:$AG$54,4)</f>
        <v>28.75</v>
      </c>
      <c r="V9" s="195">
        <f>VLOOKUP(V$8,'Curve Summary'!$A$7:$AG$54,4)</f>
        <v>28.75</v>
      </c>
      <c r="W9" s="195">
        <f>VLOOKUP(W$8,'Curve Summary'!$A$7:$AG$54,4)</f>
        <v>28.75</v>
      </c>
      <c r="X9" s="195">
        <f>VLOOKUP(X$8,'Curve Summary'!$A$7:$AG$54,4)</f>
        <v>28.75</v>
      </c>
      <c r="Y9" s="195">
        <f>VLOOKUP(Y$8,'Curve Summary'!$A$7:$AG$54,4)</f>
        <v>28.75</v>
      </c>
      <c r="Z9" s="301">
        <f>VLOOKUP(Z$8,'Curve Summary'!$A$7:$AG$54,4)</f>
        <v>28.75</v>
      </c>
      <c r="AA9" s="195">
        <f>VLOOKUP(AA$8,'Curve Summary'!$A$7:$AG$54,4)</f>
        <v>28.75</v>
      </c>
      <c r="AB9" s="301">
        <f>VLOOKUP(AB$8,'Curve Summary'!$A$7:$AG$54,4)</f>
        <v>28.75</v>
      </c>
      <c r="AC9" s="357">
        <f t="shared" ref="AC9:AC15" si="1">AVERAGE(B9:J9)</f>
        <v>28.144444444444446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28.144444444444446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29</v>
      </c>
      <c r="C10" s="191">
        <f>VLOOKUP(C$8,'Curve Summary'!$A$7:$AG$54,3)</f>
        <v>29</v>
      </c>
      <c r="D10" s="191">
        <f>VLOOKUP(D$8,'Curve Summary'!$A$7:$AG$54,3)</f>
        <v>29</v>
      </c>
      <c r="E10" s="191">
        <f>VLOOKUP(E$8,'Curve Summary'!$A$7:$AG$54,3)</f>
        <v>29</v>
      </c>
      <c r="F10" s="191">
        <f>VLOOKUP(F$8,'Curve Summary'!$A$7:$AG$54,3)</f>
        <v>29</v>
      </c>
      <c r="G10" s="191">
        <f>VLOOKUP(G$8,'Curve Summary'!$A$7:$AG$54,3)</f>
        <v>29</v>
      </c>
      <c r="H10" s="191">
        <f>VLOOKUP(H$8,'Curve Summary'!$A$7:$AG$54,3)</f>
        <v>29</v>
      </c>
      <c r="I10" s="191">
        <f>VLOOKUP(I$8,'Curve Summary'!$A$7:$AG$54,3)</f>
        <v>29</v>
      </c>
      <c r="J10" s="191">
        <f>VLOOKUP(J$8,'Curve Summary'!$A$7:$AG$54,3)</f>
        <v>29</v>
      </c>
      <c r="K10" s="191">
        <f>VLOOKUP(K$8,'Curve Summary'!$A$7:$AG$54,3)</f>
        <v>29.5</v>
      </c>
      <c r="L10" s="191">
        <f>VLOOKUP(L$8,'Curve Summary'!$A$7:$AG$54,3)</f>
        <v>29.5</v>
      </c>
      <c r="M10" s="191">
        <f>VLOOKUP(M$8,'Curve Summary'!$A$7:$AG$54,3)</f>
        <v>29.5</v>
      </c>
      <c r="N10" s="191">
        <f>VLOOKUP(N$8,'Curve Summary'!$A$7:$AG$54,3)</f>
        <v>29.5</v>
      </c>
      <c r="O10" s="191">
        <f>VLOOKUP(O$8,'Curve Summary'!$A$7:$AG$54,3)</f>
        <v>29.5</v>
      </c>
      <c r="P10" s="191">
        <f>VLOOKUP(P$8,'Curve Summary'!$A$7:$AG$54,3)</f>
        <v>29.5</v>
      </c>
      <c r="Q10" s="191">
        <f>VLOOKUP(Q$8,'Curve Summary'!$A$7:$AG$54,3)</f>
        <v>29.5</v>
      </c>
      <c r="R10" s="191">
        <f>VLOOKUP(R$8,'Curve Summary'!$A$7:$AG$54,3)</f>
        <v>29.5</v>
      </c>
      <c r="S10" s="191">
        <f>VLOOKUP(S$8,'Curve Summary'!$A$7:$AG$54,3)</f>
        <v>29.5</v>
      </c>
      <c r="T10" s="191">
        <f>VLOOKUP(T$8,'Curve Summary'!$A$7:$AG$54,3)</f>
        <v>29.5</v>
      </c>
      <c r="U10" s="191">
        <f>VLOOKUP(U$8,'Curve Summary'!$A$7:$AG$54,3)</f>
        <v>29.5</v>
      </c>
      <c r="V10" s="191">
        <f>VLOOKUP(V$8,'Curve Summary'!$A$7:$AG$54,3)</f>
        <v>29.5</v>
      </c>
      <c r="W10" s="191">
        <f>VLOOKUP(W$8,'Curve Summary'!$A$7:$AG$54,3)</f>
        <v>29.5</v>
      </c>
      <c r="X10" s="191">
        <f>VLOOKUP(X$8,'Curve Summary'!$A$7:$AG$54,3)</f>
        <v>29.5</v>
      </c>
      <c r="Y10" s="191">
        <f>VLOOKUP(Y$8,'Curve Summary'!$A$7:$AG$54,3)</f>
        <v>29.5</v>
      </c>
      <c r="Z10" s="307">
        <f>VLOOKUP(Z$8,'Curve Summary'!$A$7:$AG$54,3)</f>
        <v>29.5</v>
      </c>
      <c r="AA10" s="191">
        <f>VLOOKUP(AA$8,'Curve Summary'!$A$7:$AG$54,3)</f>
        <v>29.5</v>
      </c>
      <c r="AB10" s="307">
        <f>VLOOKUP(AB$8,'Curve Summary'!$A$7:$AG$54,3)</f>
        <v>29.5</v>
      </c>
      <c r="AC10" s="359">
        <f t="shared" si="1"/>
        <v>29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29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26.86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29.25</v>
      </c>
      <c r="L11" s="191">
        <f>VLOOKUP(L$8,'Curve Summary'!$A$7:$AG$54,5)</f>
        <v>29.75</v>
      </c>
      <c r="M11" s="191">
        <f>VLOOKUP(M$8,'Curve Summary'!$A$7:$AG$54,5)</f>
        <v>29.75</v>
      </c>
      <c r="N11" s="191">
        <f>VLOOKUP(N$8,'Curve Summary'!$A$7:$AG$54,5)</f>
        <v>29.75</v>
      </c>
      <c r="O11" s="191">
        <f>VLOOKUP(O$8,'Curve Summary'!$A$7:$AG$54,5)</f>
        <v>29.75</v>
      </c>
      <c r="P11" s="191">
        <f>VLOOKUP(P$8,'Curve Summary'!$A$7:$AG$54,5)</f>
        <v>29.75</v>
      </c>
      <c r="Q11" s="191">
        <f>VLOOKUP(Q$8,'Curve Summary'!$A$7:$AG$54,5)</f>
        <v>29.75</v>
      </c>
      <c r="R11" s="191">
        <f>VLOOKUP(R$8,'Curve Summary'!$A$7:$AG$54,5)</f>
        <v>29.75</v>
      </c>
      <c r="S11" s="191">
        <f>VLOOKUP(S$8,'Curve Summary'!$A$7:$AG$54,5)</f>
        <v>29.75</v>
      </c>
      <c r="T11" s="191">
        <f>VLOOKUP(T$8,'Curve Summary'!$A$7:$AG$54,5)</f>
        <v>29.75</v>
      </c>
      <c r="U11" s="191">
        <f>VLOOKUP(U$8,'Curve Summary'!$A$7:$AG$54,5)</f>
        <v>29.75</v>
      </c>
      <c r="V11" s="191">
        <f>VLOOKUP(V$8,'Curve Summary'!$A$7:$AG$54,5)</f>
        <v>29.75</v>
      </c>
      <c r="W11" s="191">
        <f>VLOOKUP(W$8,'Curve Summary'!$A$7:$AG$54,5)</f>
        <v>29.75</v>
      </c>
      <c r="X11" s="191">
        <f>VLOOKUP(X$8,'Curve Summary'!$A$7:$AG$54,5)</f>
        <v>29.75</v>
      </c>
      <c r="Y11" s="191">
        <f>VLOOKUP(Y$8,'Curve Summary'!$A$7:$AG$54,5)</f>
        <v>29.75</v>
      </c>
      <c r="Z11" s="307">
        <f>VLOOKUP(Z$8,'Curve Summary'!$A$7:$AG$54,5)</f>
        <v>29.75</v>
      </c>
      <c r="AA11" s="191">
        <f>VLOOKUP(AA$8,'Curve Summary'!$A$7:$AG$54,5)</f>
        <v>29.75</v>
      </c>
      <c r="AB11" s="307">
        <f>VLOOKUP(AB$8,'Curve Summary'!$A$7:$AG$54,5)</f>
        <v>29.75</v>
      </c>
      <c r="AC11" s="359">
        <f t="shared" si="1"/>
        <v>28.317777777777778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28.317777777777778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26.86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25.5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27.1875</v>
      </c>
      <c r="K12" s="191">
        <f>VLOOKUP(K$8,'Curve Summary'!$A$7:$AG$54,9)</f>
        <v>24.9</v>
      </c>
      <c r="L12" s="191">
        <f>VLOOKUP(L$8,'Curve Summary'!$A$7:$AG$54,9)</f>
        <v>24.9</v>
      </c>
      <c r="M12" s="191">
        <f>VLOOKUP(M$8,'Curve Summary'!$A$7:$AG$54,9)</f>
        <v>24.899999618530298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26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26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26.963611111111113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26.963611111111113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26.96</v>
      </c>
      <c r="C13" s="191">
        <f>VLOOKUP(C$8,'Curve Summary'!$A$7:$AG$54,6)</f>
        <v>29</v>
      </c>
      <c r="D13" s="191">
        <f>VLOOKUP(D$8,'Curve Summary'!$A$7:$AG$54,6)</f>
        <v>29</v>
      </c>
      <c r="E13" s="191">
        <f>VLOOKUP(E$8,'Curve Summary'!$A$7:$AG$54,6)</f>
        <v>29</v>
      </c>
      <c r="F13" s="191">
        <f>VLOOKUP(F$8,'Curve Summary'!$A$7:$AG$54,6)</f>
        <v>29</v>
      </c>
      <c r="G13" s="191">
        <f>VLOOKUP(G$8,'Curve Summary'!$A$7:$AG$54,6)</f>
        <v>29</v>
      </c>
      <c r="H13" s="191">
        <f>VLOOKUP(H$8,'Curve Summary'!$A$7:$AG$54,6)</f>
        <v>29</v>
      </c>
      <c r="I13" s="191">
        <f>VLOOKUP(I$8,'Curve Summary'!$A$7:$AG$54,6)</f>
        <v>29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7">
        <f>VLOOKUP(Z$8,'Curve Summary'!$A$7:$AG$54,6)</f>
        <v>29</v>
      </c>
      <c r="AA13" s="191">
        <f>VLOOKUP(AA$8,'Curve Summary'!$A$7:$AG$54,6)</f>
        <v>29</v>
      </c>
      <c r="AB13" s="307">
        <f>VLOOKUP(AB$8,'Curve Summary'!$A$7:$AG$54,6)</f>
        <v>29</v>
      </c>
      <c r="AC13" s="359">
        <f t="shared" si="1"/>
        <v>28.773333333333337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28.773333333333337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27.35</v>
      </c>
      <c r="C14" s="191">
        <f>VLOOKUP(C$8,'Curve Summary'!$A$7:$AG$54,2)</f>
        <v>27.75</v>
      </c>
      <c r="D14" s="191">
        <f>VLOOKUP(D$8,'Curve Summary'!$A$7:$AG$54,2)</f>
        <v>27.75</v>
      </c>
      <c r="E14" s="191">
        <f>VLOOKUP(E$8,'Curve Summary'!$A$7:$AG$54,2)</f>
        <v>27.75</v>
      </c>
      <c r="F14" s="191">
        <f>VLOOKUP(F$8,'Curve Summary'!$A$7:$AG$54,2)</f>
        <v>27.75</v>
      </c>
      <c r="G14" s="191">
        <f>VLOOKUP(G$8,'Curve Summary'!$A$7:$AG$54,2)</f>
        <v>27.75</v>
      </c>
      <c r="H14" s="191">
        <f>VLOOKUP(H$8,'Curve Summary'!$A$7:$AG$54,2)</f>
        <v>27.75</v>
      </c>
      <c r="I14" s="191">
        <f>VLOOKUP(I$8,'Curve Summary'!$A$7:$AG$54,2)</f>
        <v>27.75</v>
      </c>
      <c r="J14" s="191">
        <f>VLOOKUP(J$8,'Curve Summary'!$A$7:$AG$54,2)</f>
        <v>27.75</v>
      </c>
      <c r="K14" s="191">
        <f>VLOOKUP(K$8,'Curve Summary'!$A$7:$AG$54,2)</f>
        <v>27.75</v>
      </c>
      <c r="L14" s="191">
        <f>VLOOKUP(L$8,'Curve Summary'!$A$7:$AG$54,2)</f>
        <v>27.75</v>
      </c>
      <c r="M14" s="191">
        <f>VLOOKUP(M$8,'Curve Summary'!$A$7:$AG$54,2)</f>
        <v>27.75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27.705555555555556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27.705555555555556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28.35</v>
      </c>
      <c r="C15" s="204">
        <f>VLOOKUP(C$8,'Curve Summary'!$A$7:$AG$54,7)</f>
        <v>28.75</v>
      </c>
      <c r="D15" s="204">
        <f>VLOOKUP(D$8,'Curve Summary'!$A$7:$AG$54,7)</f>
        <v>28.75</v>
      </c>
      <c r="E15" s="204">
        <f>VLOOKUP(E$8,'Curve Summary'!$A$7:$AG$54,7)</f>
        <v>28.75</v>
      </c>
      <c r="F15" s="204">
        <f>VLOOKUP(F$8,'Curve Summary'!$A$7:$AG$54,7)</f>
        <v>28.75</v>
      </c>
      <c r="G15" s="204">
        <f>VLOOKUP(G$8,'Curve Summary'!$A$7:$AG$54,7)</f>
        <v>28.75</v>
      </c>
      <c r="H15" s="204">
        <f>VLOOKUP(H$8,'Curve Summary'!$A$7:$AG$54,7)</f>
        <v>28.75</v>
      </c>
      <c r="I15" s="204">
        <f>VLOOKUP(I$8,'Curve Summary'!$A$7:$AG$54,7)</f>
        <v>28.75</v>
      </c>
      <c r="J15" s="204">
        <f>VLOOKUP(J$8,'Curve Summary'!$A$7:$AG$54,7)</f>
        <v>28.75</v>
      </c>
      <c r="K15" s="204">
        <f>VLOOKUP(K$8,'Curve Summary'!$A$7:$AG$54,7)</f>
        <v>28.75</v>
      </c>
      <c r="L15" s="204">
        <f>VLOOKUP(L$8,'Curve Summary'!$A$7:$AG$54,7)</f>
        <v>28.75</v>
      </c>
      <c r="M15" s="204">
        <f>VLOOKUP(M$8,'Curve Summary'!$A$7:$AG$54,7)</f>
        <v>28.75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28.705555555555559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28.705555555555559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2" thickBot="1" x14ac:dyDescent="0.35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77</v>
      </c>
      <c r="C18" s="319">
        <f>IF(ISNUMBER(VLOOKUP(C$8,'Curve Summary ALBERTA'!$A$7:$AG$54,18,FALSE)),VLOOKUP(C$8,'Curve Summary ALBERTA'!$A$7:$AG$54,18,FALSE),0)</f>
        <v>81.5</v>
      </c>
      <c r="D18" s="319">
        <f>IF(ISNUMBER(VLOOKUP(D$8,'Curve Summary ALBERTA'!$A$7:$AG$54,18,FALSE)),VLOOKUP(D$8,'Curve Summary ALBERTA'!$A$7:$AG$54,18,FALSE),0)</f>
        <v>58.5</v>
      </c>
      <c r="E18" s="319">
        <f>IF(ISNUMBER(VLOOKUP(E$8,'Curve Summary ALBERTA'!$A$7:$AG$54,18,FALSE)),VLOOKUP(E$8,'Curve Summary ALBERTA'!$A$7:$AG$54,18,FALSE),0)</f>
        <v>58.5</v>
      </c>
      <c r="F18" s="319">
        <f>IF(ISNUMBER(VLOOKUP(F$8,'Curve Summary ALBERTA'!$A$7:$AG$54,18,FALSE)),VLOOKUP(F$8,'Curve Summary ALBERTA'!$A$7:$AG$54,18,FALSE),0)</f>
        <v>58.5</v>
      </c>
      <c r="G18" s="319">
        <f>IF(ISNUMBER(VLOOKUP(G$8,'Curve Summary ALBERTA'!$A$7:$AG$54,18,FALSE)),VLOOKUP(G$8,'Curve Summary ALBERTA'!$A$7:$AG$54,18,FALSE),0)</f>
        <v>0</v>
      </c>
      <c r="H18" s="319">
        <f>IF(ISNUMBER(VLOOKUP(H$8,'Curve Summary ALBERTA'!$A$7:$AG$54,18,FALSE)),VLOOKUP(H$8,'Curve Summary ALBERTA'!$A$7:$AG$54,18,FALSE),0)</f>
        <v>58.5</v>
      </c>
      <c r="I18" s="319">
        <f>IF(ISNUMBER(VLOOKUP(I$8,'Curve Summary ALBERTA'!$A$7:$AG$54,18,FALSE)),VLOOKUP(I$8,'Curve Summary ALBERTA'!$A$7:$AG$54,18,FALSE),0)</f>
        <v>58.5</v>
      </c>
      <c r="J18" s="319">
        <f>IF(ISNUMBER(VLOOKUP(J$8,'Curve Summary ALBERTA'!$A$7:$AG$54,18,FALSE)),VLOOKUP(J$8,'Curve Summary ALBERTA'!$A$7:$AG$54,18,FALSE),0)</f>
        <v>58.5</v>
      </c>
      <c r="K18" s="319">
        <f>IF(ISNUMBER(VLOOKUP(K$8,'Curve Summary ALBERTA'!$A$7:$AG$54,18,FALSE)),VLOOKUP(K$8,'Curve Summary ALBERTA'!$A$7:$AG$54,18,FALSE),0)</f>
        <v>52.999996185302734</v>
      </c>
      <c r="L18" s="319">
        <f>IF(ISNUMBER(VLOOKUP(L$8,'Curve Summary ALBERTA'!$A$7:$AG$54,18,FALSE)),VLOOKUP(L$8,'Curve Summary ALBERTA'!$A$7:$AG$54,18,FALSE),0)</f>
        <v>52.999996185302734</v>
      </c>
      <c r="M18" s="319">
        <f>IF(ISNUMBER(VLOOKUP(M$8,'Curve Summary ALBERTA'!$A$7:$AG$54,18,FALSE)),VLOOKUP(M$8,'Curve Summary ALBERTA'!$A$7:$AG$54,18,FALSE),0)</f>
        <v>0</v>
      </c>
      <c r="N18" s="319">
        <f>IF(ISNUMBER(VLOOKUP(N$8,'Curve Summary ALBERTA'!$A$7:$AG$54,18,FALSE)),VLOOKUP(N$8,'Curve Summary ALBERTA'!$A$7:$AG$54,18,FALSE),0)</f>
        <v>52.999996185302734</v>
      </c>
      <c r="O18" s="319">
        <f>IF(ISNUMBER(VLOOKUP(O$8,'Curve Summary ALBERTA'!$A$7:$AG$54,18,FALSE)),VLOOKUP(O$8,'Curve Summary ALBERTA'!$A$7:$AG$54,18,FALSE),0)</f>
        <v>52.999996185302734</v>
      </c>
      <c r="P18" s="319">
        <f>IF(ISNUMBER(VLOOKUP(P$8,'Curve Summary ALBERTA'!$A$7:$AG$54,18,FALSE)),VLOOKUP(P$8,'Curve Summary ALBERTA'!$A$7:$AG$54,18,FALSE),0)</f>
        <v>52.999996185302734</v>
      </c>
      <c r="Q18" s="319">
        <f>IF(ISNUMBER(VLOOKUP(Q$8,'Curve Summary ALBERTA'!$A$7:$AG$54,18,FALSE)),VLOOKUP(Q$8,'Curve Summary ALBERTA'!$A$7:$AG$54,18,FALSE),0)</f>
        <v>52.999996185302734</v>
      </c>
      <c r="R18" s="319">
        <f>IF(ISNUMBER(VLOOKUP(R$8,'Curve Summary ALBERTA'!$A$7:$AG$54,18,FALSE)),VLOOKUP(R$8,'Curve Summary ALBERTA'!$A$7:$AG$54,18,FALSE),0)</f>
        <v>52.999996185302734</v>
      </c>
      <c r="S18" s="319">
        <f>IF(ISNUMBER(VLOOKUP(S$8,'Curve Summary ALBERTA'!$A$7:$AG$54,18,FALSE)),VLOOKUP(S$8,'Curve Summary ALBERTA'!$A$7:$AG$54,18,FALSE),0)</f>
        <v>0</v>
      </c>
      <c r="T18" s="319">
        <f>IF(ISNUMBER(VLOOKUP(T$8,'Curve Summary ALBERTA'!$A$7:$AG$54,18,FALSE)),VLOOKUP(T$8,'Curve Summary ALBERTA'!$A$7:$AG$54,18,FALSE),0)</f>
        <v>52.999996185302734</v>
      </c>
      <c r="U18" s="319">
        <f>IF(ISNUMBER(VLOOKUP(U$8,'Curve Summary ALBERTA'!$A$7:$AG$54,18,FALSE)),VLOOKUP(U$8,'Curve Summary ALBERTA'!$A$7:$AG$54,18,FALSE),0)</f>
        <v>52.999996185302734</v>
      </c>
      <c r="V18" s="319">
        <f>IF(ISNUMBER(VLOOKUP(V$8,'Curve Summary ALBERTA'!$A$7:$AG$54,18,FALSE)),VLOOKUP(V$8,'Curve Summary ALBERTA'!$A$7:$AG$54,18,FALSE),0)</f>
        <v>52.999996185302734</v>
      </c>
      <c r="W18" s="319">
        <f>IF(ISNUMBER(VLOOKUP(W$8,'Curve Summary ALBERTA'!$A$7:$AG$54,18,FALSE)),VLOOKUP(W$8,'Curve Summary ALBERTA'!$A$7:$AG$54,18,FALSE),0)</f>
        <v>52.999996185302734</v>
      </c>
      <c r="X18" s="319">
        <f>IF(ISNUMBER(VLOOKUP(X$8,'Curve Summary ALBERTA'!$A$7:$AG$54,18,FALSE)),VLOOKUP(X$8,'Curve Summary ALBERTA'!$A$7:$AG$54,18,FALSE),0)</f>
        <v>52.999996185302734</v>
      </c>
      <c r="Y18" s="319">
        <f>IF(ISNUMBER(VLOOKUP(Y$8,'Curve Summary ALBERTA'!$A$7:$AG$54,18,FALSE)),VLOOKUP(Y$8,'Curve Summary ALBERTA'!$A$7:$AG$54,18,FALSE),0)</f>
        <v>0</v>
      </c>
      <c r="Z18" s="319">
        <f>IF(ISNUMBER(VLOOKUP(Z$8,'Curve Summary ALBERTA'!$A$7:$AG$54,18,FALSE)),VLOOKUP(Z$8,'Curve Summary ALBERTA'!$A$7:$AG$54,18,FALSE),0)</f>
        <v>52.999996490478516</v>
      </c>
      <c r="AA18" s="319">
        <f>IF(ISNUMBER(VLOOKUP(AA$8,'Curve Summary ALBERTA'!$A$7:$AG$54,18,FALSE)),VLOOKUP(AA$8,'Curve Summary ALBERTA'!$A$7:$AG$54,18,FALSE),0)</f>
        <v>0</v>
      </c>
      <c r="AB18" s="399">
        <f>IF(ISNUMBER(VLOOKUP(AB$8,'Curve Summary ALBERTA'!$A$7:$AG$54,18,FALSE)),VLOOKUP(AB$8,'Curve Summary ALBERTA'!$A$7:$AG$54,18,FALSE),0)</f>
        <v>0</v>
      </c>
      <c r="AC18" s="357">
        <f>AVERAGE(B18:J18)</f>
        <v>56.611111111111114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56.611111111111114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2" thickBot="1" x14ac:dyDescent="0.35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1.3000000000000007</v>
      </c>
      <c r="C28" s="195">
        <f t="shared" si="2"/>
        <v>2.25</v>
      </c>
      <c r="D28" s="195">
        <f t="shared" si="2"/>
        <v>2.25</v>
      </c>
      <c r="E28" s="195">
        <f t="shared" si="2"/>
        <v>2.25</v>
      </c>
      <c r="F28" s="195">
        <f t="shared" ref="F28:F37" si="3">F9-F47</f>
        <v>2.25</v>
      </c>
      <c r="G28" s="195">
        <f t="shared" si="2"/>
        <v>2.25</v>
      </c>
      <c r="H28" s="195">
        <f t="shared" si="2"/>
        <v>2.25</v>
      </c>
      <c r="I28" s="195">
        <f t="shared" si="2"/>
        <v>2.25</v>
      </c>
      <c r="J28" s="195">
        <f t="shared" si="2"/>
        <v>2.25</v>
      </c>
      <c r="K28" s="195">
        <f t="shared" si="2"/>
        <v>1.25</v>
      </c>
      <c r="L28" s="195">
        <f t="shared" si="2"/>
        <v>1.25</v>
      </c>
      <c r="M28" s="195">
        <f t="shared" si="2"/>
        <v>1.25</v>
      </c>
      <c r="N28" s="195">
        <f t="shared" si="2"/>
        <v>1.25</v>
      </c>
      <c r="O28" s="195">
        <f t="shared" si="2"/>
        <v>1.25</v>
      </c>
      <c r="P28" s="195">
        <f t="shared" si="2"/>
        <v>1.25</v>
      </c>
      <c r="Q28" s="195">
        <f t="shared" si="2"/>
        <v>1.25</v>
      </c>
      <c r="R28" s="195">
        <f t="shared" si="2"/>
        <v>1.25</v>
      </c>
      <c r="S28" s="195">
        <f t="shared" si="2"/>
        <v>1.25</v>
      </c>
      <c r="T28" s="195">
        <f t="shared" si="2"/>
        <v>1.25</v>
      </c>
      <c r="U28" s="195">
        <f t="shared" si="2"/>
        <v>1.25</v>
      </c>
      <c r="V28" s="195">
        <f t="shared" si="2"/>
        <v>1.25</v>
      </c>
      <c r="W28" s="195">
        <f t="shared" si="2"/>
        <v>1.25</v>
      </c>
      <c r="X28" s="195">
        <f t="shared" si="2"/>
        <v>1.25</v>
      </c>
      <c r="Y28" s="195">
        <f t="shared" si="2"/>
        <v>1.25</v>
      </c>
      <c r="Z28" s="195">
        <f t="shared" si="2"/>
        <v>1.25</v>
      </c>
      <c r="AA28" s="195">
        <f t="shared" si="2"/>
        <v>1.25</v>
      </c>
      <c r="AB28" s="195">
        <f t="shared" si="2"/>
        <v>1.25</v>
      </c>
      <c r="AC28" s="357">
        <f t="shared" ref="AC28:AC33" si="4">AC9-AC47</f>
        <v>2.508080808080809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1</v>
      </c>
      <c r="C29" s="191">
        <f t="shared" si="5"/>
        <v>1</v>
      </c>
      <c r="D29" s="191">
        <f t="shared" si="5"/>
        <v>1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1.25</v>
      </c>
      <c r="L29" s="191">
        <f t="shared" si="5"/>
        <v>1.25</v>
      </c>
      <c r="M29" s="191">
        <f t="shared" si="5"/>
        <v>1.25</v>
      </c>
      <c r="N29" s="191">
        <f t="shared" si="5"/>
        <v>1.25</v>
      </c>
      <c r="O29" s="191">
        <f t="shared" si="5"/>
        <v>1.25</v>
      </c>
      <c r="P29" s="191">
        <f t="shared" si="5"/>
        <v>1.25</v>
      </c>
      <c r="Q29" s="191">
        <f t="shared" si="5"/>
        <v>1.25</v>
      </c>
      <c r="R29" s="191">
        <f t="shared" si="5"/>
        <v>1.25</v>
      </c>
      <c r="S29" s="191">
        <f t="shared" si="5"/>
        <v>1.25</v>
      </c>
      <c r="T29" s="191">
        <f t="shared" si="5"/>
        <v>1.25</v>
      </c>
      <c r="U29" s="191">
        <f t="shared" si="5"/>
        <v>1.25</v>
      </c>
      <c r="V29" s="191">
        <f t="shared" si="5"/>
        <v>1.25</v>
      </c>
      <c r="W29" s="191">
        <f t="shared" si="5"/>
        <v>1.25</v>
      </c>
      <c r="X29" s="191">
        <f t="shared" si="5"/>
        <v>1.25</v>
      </c>
      <c r="Y29" s="191">
        <f t="shared" si="5"/>
        <v>1.25</v>
      </c>
      <c r="Z29" s="191">
        <f t="shared" si="5"/>
        <v>1.25</v>
      </c>
      <c r="AA29" s="191">
        <f t="shared" si="5"/>
        <v>1.25</v>
      </c>
      <c r="AB29" s="191">
        <f t="shared" si="5"/>
        <v>1.25</v>
      </c>
      <c r="AC29" s="359">
        <f t="shared" si="4"/>
        <v>1.4909090909090885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-1.6400000000000006</v>
      </c>
      <c r="C30" s="191">
        <f t="shared" si="6"/>
        <v>0</v>
      </c>
      <c r="D30" s="191">
        <f t="shared" si="6"/>
        <v>0</v>
      </c>
      <c r="E30" s="191">
        <f t="shared" si="6"/>
        <v>0</v>
      </c>
      <c r="F30" s="191">
        <f t="shared" si="3"/>
        <v>0</v>
      </c>
      <c r="G30" s="191">
        <f t="shared" si="6"/>
        <v>0</v>
      </c>
      <c r="H30" s="191">
        <f t="shared" si="6"/>
        <v>0</v>
      </c>
      <c r="I30" s="191">
        <f t="shared" si="6"/>
        <v>0</v>
      </c>
      <c r="J30" s="191">
        <f t="shared" si="6"/>
        <v>0</v>
      </c>
      <c r="K30" s="191">
        <f t="shared" si="6"/>
        <v>0</v>
      </c>
      <c r="L30" s="191">
        <f t="shared" si="6"/>
        <v>0.5</v>
      </c>
      <c r="M30" s="191">
        <f t="shared" si="6"/>
        <v>0.5</v>
      </c>
      <c r="N30" s="191">
        <f t="shared" si="6"/>
        <v>0.5</v>
      </c>
      <c r="O30" s="191">
        <f t="shared" si="6"/>
        <v>0.5</v>
      </c>
      <c r="P30" s="191">
        <f t="shared" si="6"/>
        <v>0.5</v>
      </c>
      <c r="Q30" s="191">
        <f t="shared" si="6"/>
        <v>0.5</v>
      </c>
      <c r="R30" s="191">
        <f t="shared" si="6"/>
        <v>0.5</v>
      </c>
      <c r="S30" s="191">
        <f t="shared" si="6"/>
        <v>0.5</v>
      </c>
      <c r="T30" s="191">
        <f t="shared" si="6"/>
        <v>0.5</v>
      </c>
      <c r="U30" s="191">
        <f t="shared" si="6"/>
        <v>0.5</v>
      </c>
      <c r="V30" s="191">
        <f t="shared" si="6"/>
        <v>0.5</v>
      </c>
      <c r="W30" s="191">
        <f t="shared" si="6"/>
        <v>0.5</v>
      </c>
      <c r="X30" s="191">
        <f t="shared" si="6"/>
        <v>0.5</v>
      </c>
      <c r="Y30" s="191">
        <f t="shared" si="6"/>
        <v>1.75</v>
      </c>
      <c r="Z30" s="191">
        <f t="shared" si="6"/>
        <v>1.75</v>
      </c>
      <c r="AA30" s="191">
        <f t="shared" si="6"/>
        <v>1.75</v>
      </c>
      <c r="AB30" s="191">
        <f t="shared" si="6"/>
        <v>1.75</v>
      </c>
      <c r="AC30" s="359">
        <f t="shared" si="4"/>
        <v>-0.18222222222222229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-0.32750000000000057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-5.8250007629394993</v>
      </c>
      <c r="AA31" s="191">
        <f t="shared" si="7"/>
        <v>-5.8250007629394993</v>
      </c>
      <c r="AB31" s="191">
        <f t="shared" si="7"/>
        <v>-5.8250007629394993</v>
      </c>
      <c r="AC31" s="359">
        <f t="shared" si="4"/>
        <v>0.19997474747475152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-2.5399999999999991</v>
      </c>
      <c r="C32" s="191">
        <f t="shared" si="8"/>
        <v>-0.5</v>
      </c>
      <c r="D32" s="191">
        <f t="shared" si="8"/>
        <v>-0.5</v>
      </c>
      <c r="E32" s="191">
        <f t="shared" si="8"/>
        <v>-0.5</v>
      </c>
      <c r="F32" s="191">
        <f t="shared" si="3"/>
        <v>-0.5</v>
      </c>
      <c r="G32" s="191">
        <f t="shared" si="8"/>
        <v>-0.5</v>
      </c>
      <c r="H32" s="191">
        <f t="shared" si="8"/>
        <v>-0.5</v>
      </c>
      <c r="I32" s="191">
        <f t="shared" si="8"/>
        <v>-0.5</v>
      </c>
      <c r="J32" s="191">
        <f t="shared" si="8"/>
        <v>-0.5</v>
      </c>
      <c r="K32" s="191">
        <f t="shared" si="8"/>
        <v>0.39999999999999858</v>
      </c>
      <c r="L32" s="191">
        <f t="shared" si="8"/>
        <v>0.39999999999999858</v>
      </c>
      <c r="M32" s="191">
        <f t="shared" si="8"/>
        <v>0.39999999999999858</v>
      </c>
      <c r="N32" s="191">
        <f t="shared" si="8"/>
        <v>0.39999999999999858</v>
      </c>
      <c r="O32" s="191">
        <f t="shared" si="8"/>
        <v>0.39999999999999858</v>
      </c>
      <c r="P32" s="191">
        <f t="shared" si="8"/>
        <v>0.39999999999999858</v>
      </c>
      <c r="Q32" s="191">
        <f t="shared" si="8"/>
        <v>0.39999999999999858</v>
      </c>
      <c r="R32" s="191">
        <f t="shared" si="8"/>
        <v>0.39999999999999858</v>
      </c>
      <c r="S32" s="191">
        <f t="shared" si="8"/>
        <v>0.39999999999999858</v>
      </c>
      <c r="T32" s="191">
        <f t="shared" si="8"/>
        <v>0.39999999999999858</v>
      </c>
      <c r="U32" s="191">
        <f t="shared" si="8"/>
        <v>0.39999999999999858</v>
      </c>
      <c r="V32" s="191">
        <f t="shared" si="8"/>
        <v>0.39999999999999858</v>
      </c>
      <c r="W32" s="191">
        <f t="shared" si="8"/>
        <v>0.39999999999999858</v>
      </c>
      <c r="X32" s="191">
        <f t="shared" si="8"/>
        <v>0.39999999999999858</v>
      </c>
      <c r="Y32" s="191">
        <f t="shared" si="8"/>
        <v>0.39999999999999858</v>
      </c>
      <c r="Z32" s="191">
        <f t="shared" si="8"/>
        <v>0.39999999999999858</v>
      </c>
      <c r="AA32" s="191">
        <f t="shared" si="8"/>
        <v>0.39999999999999858</v>
      </c>
      <c r="AB32" s="191">
        <f t="shared" si="8"/>
        <v>0.39999999999999858</v>
      </c>
      <c r="AC32" s="359">
        <f t="shared" si="4"/>
        <v>-0.72666666666666302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0.10000000000000142</v>
      </c>
      <c r="C33" s="191">
        <f t="shared" si="9"/>
        <v>0.5</v>
      </c>
      <c r="D33" s="191">
        <f t="shared" si="9"/>
        <v>0.5</v>
      </c>
      <c r="E33" s="191">
        <f t="shared" si="9"/>
        <v>0.5</v>
      </c>
      <c r="F33" s="191">
        <f t="shared" si="3"/>
        <v>0.5</v>
      </c>
      <c r="G33" s="191">
        <f t="shared" si="9"/>
        <v>0.5</v>
      </c>
      <c r="H33" s="191">
        <f t="shared" si="9"/>
        <v>0.5</v>
      </c>
      <c r="I33" s="191">
        <f t="shared" si="9"/>
        <v>0.5</v>
      </c>
      <c r="J33" s="191">
        <f t="shared" si="9"/>
        <v>0.5</v>
      </c>
      <c r="K33" s="191">
        <f t="shared" si="9"/>
        <v>0.25</v>
      </c>
      <c r="L33" s="191">
        <f t="shared" si="9"/>
        <v>0.25</v>
      </c>
      <c r="M33" s="191">
        <f t="shared" si="9"/>
        <v>0.25</v>
      </c>
      <c r="N33" s="191">
        <f t="shared" si="9"/>
        <v>0.25</v>
      </c>
      <c r="O33" s="191">
        <f t="shared" si="9"/>
        <v>0.25</v>
      </c>
      <c r="P33" s="191">
        <f t="shared" si="9"/>
        <v>0.25</v>
      </c>
      <c r="Q33" s="191">
        <f t="shared" si="9"/>
        <v>0.25</v>
      </c>
      <c r="R33" s="191">
        <f t="shared" si="9"/>
        <v>0.25</v>
      </c>
      <c r="S33" s="191">
        <f t="shared" si="9"/>
        <v>0.25</v>
      </c>
      <c r="T33" s="191">
        <f t="shared" si="9"/>
        <v>0.25</v>
      </c>
      <c r="U33" s="191">
        <f t="shared" si="9"/>
        <v>0.25</v>
      </c>
      <c r="V33" s="191">
        <f t="shared" si="9"/>
        <v>0.25</v>
      </c>
      <c r="W33" s="191">
        <f t="shared" si="9"/>
        <v>0.25</v>
      </c>
      <c r="X33" s="191">
        <f t="shared" si="9"/>
        <v>0.25</v>
      </c>
      <c r="Y33" s="191">
        <f t="shared" si="9"/>
        <v>0.25</v>
      </c>
      <c r="Z33" s="191">
        <f t="shared" si="9"/>
        <v>0.25</v>
      </c>
      <c r="AA33" s="191">
        <f t="shared" si="9"/>
        <v>0.25</v>
      </c>
      <c r="AB33" s="191">
        <f t="shared" si="9"/>
        <v>0.25</v>
      </c>
      <c r="AC33" s="359">
        <f t="shared" si="4"/>
        <v>0.655555555555555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0.10000000000000142</v>
      </c>
      <c r="C34" s="204">
        <f t="shared" si="10"/>
        <v>0.5</v>
      </c>
      <c r="D34" s="204">
        <f t="shared" si="10"/>
        <v>0.5</v>
      </c>
      <c r="E34" s="204">
        <f t="shared" si="10"/>
        <v>0.5</v>
      </c>
      <c r="F34" s="204">
        <f t="shared" si="3"/>
        <v>0.5</v>
      </c>
      <c r="G34" s="204">
        <f t="shared" si="10"/>
        <v>0.5</v>
      </c>
      <c r="H34" s="204">
        <f t="shared" si="10"/>
        <v>0.5</v>
      </c>
      <c r="I34" s="204">
        <f t="shared" si="10"/>
        <v>0.5</v>
      </c>
      <c r="J34" s="204">
        <f t="shared" si="10"/>
        <v>0.5</v>
      </c>
      <c r="K34" s="204">
        <f t="shared" si="10"/>
        <v>0.25</v>
      </c>
      <c r="L34" s="204">
        <f t="shared" si="10"/>
        <v>0.25</v>
      </c>
      <c r="M34" s="204">
        <f t="shared" si="10"/>
        <v>0.25</v>
      </c>
      <c r="N34" s="204">
        <f t="shared" si="10"/>
        <v>0.25</v>
      </c>
      <c r="O34" s="204">
        <f t="shared" si="10"/>
        <v>0.25</v>
      </c>
      <c r="P34" s="204">
        <f t="shared" si="10"/>
        <v>0.25</v>
      </c>
      <c r="Q34" s="204">
        <f t="shared" si="10"/>
        <v>0.25</v>
      </c>
      <c r="R34" s="204">
        <f t="shared" si="10"/>
        <v>0.25</v>
      </c>
      <c r="S34" s="204">
        <f t="shared" si="10"/>
        <v>0.25</v>
      </c>
      <c r="T34" s="204">
        <f t="shared" si="10"/>
        <v>0.25</v>
      </c>
      <c r="U34" s="204">
        <f t="shared" si="10"/>
        <v>0.25</v>
      </c>
      <c r="V34" s="204">
        <f t="shared" si="10"/>
        <v>0.25</v>
      </c>
      <c r="W34" s="204">
        <f t="shared" si="10"/>
        <v>0.25</v>
      </c>
      <c r="X34" s="204">
        <f t="shared" si="10"/>
        <v>0.25</v>
      </c>
      <c r="Y34" s="204">
        <f t="shared" si="10"/>
        <v>0.25</v>
      </c>
      <c r="Z34" s="204">
        <f t="shared" si="10"/>
        <v>0.25</v>
      </c>
      <c r="AA34" s="204">
        <f t="shared" si="10"/>
        <v>0.25</v>
      </c>
      <c r="AB34" s="204">
        <f t="shared" si="10"/>
        <v>0.25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20</v>
      </c>
      <c r="C37" s="204">
        <f>C18-C56</f>
        <v>24.5</v>
      </c>
      <c r="D37" s="204">
        <f>D18-D56</f>
        <v>11</v>
      </c>
      <c r="E37" s="204">
        <f>E18-E56</f>
        <v>11</v>
      </c>
      <c r="F37" s="204">
        <f t="shared" si="3"/>
        <v>11</v>
      </c>
      <c r="G37" s="204">
        <f t="shared" ref="G37:U37" si="11">G18-G56</f>
        <v>0</v>
      </c>
      <c r="H37" s="204">
        <f t="shared" si="11"/>
        <v>11</v>
      </c>
      <c r="I37" s="204">
        <f t="shared" si="11"/>
        <v>11</v>
      </c>
      <c r="J37" s="204">
        <f t="shared" si="11"/>
        <v>11</v>
      </c>
      <c r="K37" s="204">
        <f t="shared" si="11"/>
        <v>7.25</v>
      </c>
      <c r="L37" s="204">
        <f t="shared" si="11"/>
        <v>7.25</v>
      </c>
      <c r="M37" s="204">
        <f t="shared" si="11"/>
        <v>0</v>
      </c>
      <c r="N37" s="204">
        <f t="shared" si="11"/>
        <v>7.25</v>
      </c>
      <c r="O37" s="204">
        <f t="shared" si="11"/>
        <v>7.25</v>
      </c>
      <c r="P37" s="204">
        <f t="shared" si="11"/>
        <v>7.25</v>
      </c>
      <c r="Q37" s="204">
        <f t="shared" si="11"/>
        <v>7.25</v>
      </c>
      <c r="R37" s="204">
        <f t="shared" si="11"/>
        <v>7.25</v>
      </c>
      <c r="S37" s="204">
        <f t="shared" si="11"/>
        <v>0</v>
      </c>
      <c r="T37" s="204">
        <f t="shared" si="11"/>
        <v>7.25</v>
      </c>
      <c r="U37" s="204">
        <f t="shared" si="11"/>
        <v>7.25</v>
      </c>
      <c r="V37" s="204">
        <f t="shared" ref="V37:AB37" si="12">V18-V56</f>
        <v>7.25</v>
      </c>
      <c r="W37" s="204">
        <f t="shared" si="12"/>
        <v>7.25</v>
      </c>
      <c r="X37" s="204">
        <f t="shared" si="12"/>
        <v>7.25</v>
      </c>
      <c r="Y37" s="204">
        <f t="shared" si="12"/>
        <v>0</v>
      </c>
      <c r="Z37" s="204">
        <f t="shared" si="12"/>
        <v>52.999996490478516</v>
      </c>
      <c r="AA37" s="204">
        <f t="shared" si="12"/>
        <v>0</v>
      </c>
      <c r="AB37" s="204">
        <f t="shared" si="12"/>
        <v>0</v>
      </c>
      <c r="AC37" s="363">
        <f>AC18-AC56</f>
        <v>13.156565656565661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37182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26</v>
      </c>
      <c r="C47" s="195">
        <v>26</v>
      </c>
      <c r="D47" s="195">
        <v>26</v>
      </c>
      <c r="E47" s="195">
        <v>26</v>
      </c>
      <c r="F47" s="195">
        <v>26</v>
      </c>
      <c r="G47" s="195">
        <v>26</v>
      </c>
      <c r="H47" s="195">
        <v>26</v>
      </c>
      <c r="I47" s="195">
        <v>26</v>
      </c>
      <c r="J47" s="195">
        <v>26</v>
      </c>
      <c r="K47" s="191">
        <v>27.5</v>
      </c>
      <c r="L47" s="191">
        <v>27.5</v>
      </c>
      <c r="M47" s="191">
        <v>27.5</v>
      </c>
      <c r="N47" s="191">
        <v>27.5</v>
      </c>
      <c r="O47" s="191">
        <v>27.5</v>
      </c>
      <c r="P47" s="191">
        <v>27.5</v>
      </c>
      <c r="Q47" s="191">
        <v>27.5</v>
      </c>
      <c r="R47" s="191">
        <v>27.5</v>
      </c>
      <c r="S47" s="191">
        <v>27.5</v>
      </c>
      <c r="T47" s="191">
        <v>27.5</v>
      </c>
      <c r="U47" s="191">
        <v>27.5</v>
      </c>
      <c r="V47" s="191">
        <v>27.5</v>
      </c>
      <c r="W47" s="307">
        <v>27.5</v>
      </c>
      <c r="X47" s="350">
        <v>27.5</v>
      </c>
      <c r="Y47" s="350">
        <v>27.5</v>
      </c>
      <c r="Z47" s="350">
        <v>27.5</v>
      </c>
      <c r="AA47" s="350">
        <v>27.5</v>
      </c>
      <c r="AB47" s="350">
        <v>27.5</v>
      </c>
      <c r="AC47" s="405">
        <v>25.636363636363637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28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28</v>
      </c>
      <c r="J48" s="191">
        <v>28</v>
      </c>
      <c r="K48" s="191">
        <v>28.25</v>
      </c>
      <c r="L48" s="191">
        <v>28.25</v>
      </c>
      <c r="M48" s="191">
        <v>28.25</v>
      </c>
      <c r="N48" s="191">
        <v>28.25</v>
      </c>
      <c r="O48" s="191">
        <v>28.25</v>
      </c>
      <c r="P48" s="191">
        <v>28.25</v>
      </c>
      <c r="Q48" s="191">
        <v>28.25</v>
      </c>
      <c r="R48" s="191">
        <v>28.25</v>
      </c>
      <c r="S48" s="191">
        <v>28.25</v>
      </c>
      <c r="T48" s="191">
        <v>28.25</v>
      </c>
      <c r="U48" s="191">
        <v>28.25</v>
      </c>
      <c r="V48" s="191">
        <v>28.25</v>
      </c>
      <c r="W48" s="307">
        <v>28.25</v>
      </c>
      <c r="X48" s="350">
        <v>28.25</v>
      </c>
      <c r="Y48" s="350">
        <v>28.25</v>
      </c>
      <c r="Z48" s="350">
        <v>28.25</v>
      </c>
      <c r="AA48" s="350">
        <v>28.25</v>
      </c>
      <c r="AB48" s="350">
        <v>28.25</v>
      </c>
      <c r="AC48" s="400">
        <v>27.509090909090911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28.5</v>
      </c>
      <c r="K49" s="191">
        <v>29.25</v>
      </c>
      <c r="L49" s="191">
        <v>29.25</v>
      </c>
      <c r="M49" s="191">
        <v>29.25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28</v>
      </c>
      <c r="Z49" s="350">
        <v>28</v>
      </c>
      <c r="AA49" s="350">
        <v>28</v>
      </c>
      <c r="AB49" s="350">
        <v>28</v>
      </c>
      <c r="AC49" s="400">
        <v>28.5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27.1875</v>
      </c>
      <c r="F50" s="191">
        <v>27.1875</v>
      </c>
      <c r="G50" s="191">
        <v>25.5</v>
      </c>
      <c r="H50" s="191">
        <v>27.1875</v>
      </c>
      <c r="I50" s="191">
        <v>27.1875</v>
      </c>
      <c r="J50" s="191">
        <v>27.1875</v>
      </c>
      <c r="K50" s="191">
        <v>24.9</v>
      </c>
      <c r="L50" s="191">
        <v>24.9</v>
      </c>
      <c r="M50" s="191">
        <v>24.899999618530298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20.174999237060501</v>
      </c>
      <c r="S50" s="191">
        <v>26</v>
      </c>
      <c r="T50" s="191">
        <v>20.174999237060501</v>
      </c>
      <c r="U50" s="191">
        <v>20.174999237060501</v>
      </c>
      <c r="V50" s="191">
        <v>20.174999237060501</v>
      </c>
      <c r="W50" s="307">
        <v>20.174999237060501</v>
      </c>
      <c r="X50" s="350">
        <v>20.174999237060501</v>
      </c>
      <c r="Y50" s="350">
        <v>26</v>
      </c>
      <c r="Z50" s="350">
        <v>26</v>
      </c>
      <c r="AA50" s="350">
        <v>26</v>
      </c>
      <c r="AB50" s="350">
        <v>26</v>
      </c>
      <c r="AC50" s="400">
        <v>26.763636363636362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29.5</v>
      </c>
      <c r="C51" s="191">
        <v>29.5</v>
      </c>
      <c r="D51" s="191">
        <v>29.5</v>
      </c>
      <c r="E51" s="191">
        <v>29.5</v>
      </c>
      <c r="F51" s="191">
        <v>29.5</v>
      </c>
      <c r="G51" s="191">
        <v>29.5</v>
      </c>
      <c r="H51" s="191">
        <v>29.5</v>
      </c>
      <c r="I51" s="191">
        <v>29.5</v>
      </c>
      <c r="J51" s="191">
        <v>29.5</v>
      </c>
      <c r="K51" s="191">
        <v>28.6</v>
      </c>
      <c r="L51" s="191">
        <v>28.6</v>
      </c>
      <c r="M51" s="191">
        <v>28.6</v>
      </c>
      <c r="N51" s="191">
        <v>28.6</v>
      </c>
      <c r="O51" s="191">
        <v>28.6</v>
      </c>
      <c r="P51" s="191">
        <v>28.6</v>
      </c>
      <c r="Q51" s="191">
        <v>28.6</v>
      </c>
      <c r="R51" s="191">
        <v>28.6</v>
      </c>
      <c r="S51" s="191">
        <v>28.6</v>
      </c>
      <c r="T51" s="191">
        <v>28.6</v>
      </c>
      <c r="U51" s="191">
        <v>28.6</v>
      </c>
      <c r="V51" s="191">
        <v>28.6</v>
      </c>
      <c r="W51" s="307">
        <v>28.6</v>
      </c>
      <c r="X51" s="350">
        <v>28.6</v>
      </c>
      <c r="Y51" s="350">
        <v>28.6</v>
      </c>
      <c r="Z51" s="350">
        <v>28.6</v>
      </c>
      <c r="AA51" s="350">
        <v>28.6</v>
      </c>
      <c r="AB51" s="350">
        <v>28.6</v>
      </c>
      <c r="AC51" s="400">
        <v>29.5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27.25</v>
      </c>
      <c r="C52" s="191">
        <v>27.25</v>
      </c>
      <c r="D52" s="191">
        <v>27.25</v>
      </c>
      <c r="E52" s="191">
        <v>27.25</v>
      </c>
      <c r="F52" s="191">
        <v>27.25</v>
      </c>
      <c r="G52" s="191">
        <v>27.25</v>
      </c>
      <c r="H52" s="191">
        <v>27.25</v>
      </c>
      <c r="I52" s="191">
        <v>27.25</v>
      </c>
      <c r="J52" s="191">
        <v>27.25</v>
      </c>
      <c r="K52" s="191">
        <v>27.5</v>
      </c>
      <c r="L52" s="191">
        <v>27.5</v>
      </c>
      <c r="M52" s="191">
        <v>27.5</v>
      </c>
      <c r="N52" s="191">
        <v>27.5</v>
      </c>
      <c r="O52" s="191">
        <v>27.5</v>
      </c>
      <c r="P52" s="191">
        <v>27.5</v>
      </c>
      <c r="Q52" s="191">
        <v>27.5</v>
      </c>
      <c r="R52" s="191">
        <v>27.5</v>
      </c>
      <c r="S52" s="191">
        <v>27.5</v>
      </c>
      <c r="T52" s="191">
        <v>27.5</v>
      </c>
      <c r="U52" s="191">
        <v>27.5</v>
      </c>
      <c r="V52" s="191">
        <v>27.5</v>
      </c>
      <c r="W52" s="191">
        <v>27.5</v>
      </c>
      <c r="X52" s="191">
        <v>27.5</v>
      </c>
      <c r="Y52" s="191">
        <v>27.5</v>
      </c>
      <c r="Z52" s="191">
        <v>27.5</v>
      </c>
      <c r="AA52" s="191">
        <v>27.5</v>
      </c>
      <c r="AB52" s="191">
        <v>27.5</v>
      </c>
      <c r="AC52" s="401">
        <v>27.05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28.25</v>
      </c>
      <c r="C53" s="191">
        <v>28.25</v>
      </c>
      <c r="D53" s="191">
        <v>28.25</v>
      </c>
      <c r="E53" s="191">
        <v>28.25</v>
      </c>
      <c r="F53" s="191">
        <v>28.25</v>
      </c>
      <c r="G53" s="191">
        <v>28.25</v>
      </c>
      <c r="H53" s="191">
        <v>28.25</v>
      </c>
      <c r="I53" s="191">
        <v>28.25</v>
      </c>
      <c r="J53" s="191">
        <v>28.25</v>
      </c>
      <c r="K53" s="191">
        <v>28.5</v>
      </c>
      <c r="L53" s="191">
        <v>28.5</v>
      </c>
      <c r="M53" s="191">
        <v>28.5</v>
      </c>
      <c r="N53" s="191">
        <v>28.5</v>
      </c>
      <c r="O53" s="191">
        <v>28.5</v>
      </c>
      <c r="P53" s="191">
        <v>28.5</v>
      </c>
      <c r="Q53" s="191">
        <v>28.5</v>
      </c>
      <c r="R53" s="191">
        <v>28.5</v>
      </c>
      <c r="S53" s="191">
        <v>28.5</v>
      </c>
      <c r="T53" s="191">
        <v>28.5</v>
      </c>
      <c r="U53" s="191">
        <v>28.5</v>
      </c>
      <c r="V53" s="191">
        <v>28.5</v>
      </c>
      <c r="W53" s="307">
        <v>28.5</v>
      </c>
      <c r="X53" s="350">
        <v>28.5</v>
      </c>
      <c r="Y53" s="350">
        <v>28.5</v>
      </c>
      <c r="Z53" s="350">
        <v>28.5</v>
      </c>
      <c r="AA53" s="350">
        <v>28.5</v>
      </c>
      <c r="AB53" s="350">
        <v>28.5</v>
      </c>
      <c r="AC53" s="400">
        <v>28.05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57</v>
      </c>
      <c r="C56" s="191">
        <v>57</v>
      </c>
      <c r="D56" s="191">
        <v>47.5</v>
      </c>
      <c r="E56" s="191">
        <v>47.5</v>
      </c>
      <c r="F56" s="191">
        <v>47.5</v>
      </c>
      <c r="G56" s="191">
        <v>0</v>
      </c>
      <c r="H56" s="191">
        <v>47.5</v>
      </c>
      <c r="I56" s="191">
        <v>47.5</v>
      </c>
      <c r="J56" s="191">
        <v>47.5</v>
      </c>
      <c r="K56" s="191">
        <v>45.749996185302734</v>
      </c>
      <c r="L56" s="191">
        <v>45.749996185302734</v>
      </c>
      <c r="M56" s="191">
        <v>0</v>
      </c>
      <c r="N56" s="191">
        <v>45.749996185302734</v>
      </c>
      <c r="O56" s="191">
        <v>45.749996185302734</v>
      </c>
      <c r="P56" s="191">
        <v>45.749996185302734</v>
      </c>
      <c r="Q56" s="191">
        <v>45.749996185302734</v>
      </c>
      <c r="R56" s="191">
        <v>45.749996185302734</v>
      </c>
      <c r="S56" s="191">
        <v>0</v>
      </c>
      <c r="T56" s="191">
        <v>45.749996185302734</v>
      </c>
      <c r="U56" s="191">
        <v>45.749996185302734</v>
      </c>
      <c r="V56" s="191">
        <v>45.749996185302734</v>
      </c>
      <c r="W56" s="307">
        <v>45.749996185302734</v>
      </c>
      <c r="X56" s="350">
        <v>45.749996185302734</v>
      </c>
      <c r="Y56" s="350">
        <v>0</v>
      </c>
      <c r="Z56" s="350">
        <v>0</v>
      </c>
      <c r="AA56" s="350">
        <v>0</v>
      </c>
      <c r="AB56" s="350">
        <v>0</v>
      </c>
      <c r="AC56" s="400">
        <v>43.454545454545453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ColWidth="9.125" defaultRowHeight="10.199999999999999" x14ac:dyDescent="0.2"/>
  <cols>
    <col min="1" max="1" width="27.875" style="36" bestFit="1" customWidth="1"/>
    <col min="2" max="11" width="12.125" style="36" customWidth="1"/>
    <col min="12" max="13" width="12.125" style="36" hidden="1" customWidth="1"/>
    <col min="14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37183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8</v>
      </c>
      <c r="H3" s="36">
        <v>24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8</v>
      </c>
      <c r="O3" s="36">
        <v>24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8</v>
      </c>
      <c r="V3" s="36">
        <v>24</v>
      </c>
      <c r="W3" s="36">
        <v>8</v>
      </c>
      <c r="X3" s="36">
        <v>8</v>
      </c>
      <c r="Y3" s="36">
        <v>8</v>
      </c>
      <c r="Z3" s="36">
        <v>8</v>
      </c>
      <c r="AA3" s="36">
        <v>8</v>
      </c>
      <c r="AB3" s="36">
        <v>8</v>
      </c>
      <c r="AC3" s="36">
        <v>24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8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3.2" x14ac:dyDescent="0.25">
      <c r="A6" s="278">
        <f>+'Power Price'!A6</f>
        <v>37183</v>
      </c>
    </row>
    <row r="7" spans="1:78" hidden="1" x14ac:dyDescent="0.2">
      <c r="B7" s="263">
        <f>WORKDAY(A2, 1, Holidays)</f>
        <v>37186</v>
      </c>
      <c r="C7" s="263">
        <f>B7+1</f>
        <v>37187</v>
      </c>
      <c r="D7" s="263">
        <f>C7+1</f>
        <v>37188</v>
      </c>
      <c r="E7" s="263">
        <f t="shared" ref="E7:AF7" si="0">D7+1</f>
        <v>37189</v>
      </c>
      <c r="F7" s="263">
        <f t="shared" si="0"/>
        <v>37190</v>
      </c>
      <c r="G7" s="263">
        <f t="shared" si="0"/>
        <v>37191</v>
      </c>
      <c r="H7" s="263">
        <f t="shared" si="0"/>
        <v>37192</v>
      </c>
      <c r="I7" s="263">
        <f t="shared" si="0"/>
        <v>37193</v>
      </c>
      <c r="J7" s="263">
        <f t="shared" si="0"/>
        <v>37194</v>
      </c>
      <c r="K7" s="263">
        <f t="shared" si="0"/>
        <v>37195</v>
      </c>
      <c r="L7" s="263">
        <f t="shared" si="0"/>
        <v>37196</v>
      </c>
      <c r="M7" s="263">
        <f t="shared" si="0"/>
        <v>37197</v>
      </c>
      <c r="N7" s="263">
        <f t="shared" si="0"/>
        <v>37198</v>
      </c>
      <c r="O7" s="263">
        <f t="shared" si="0"/>
        <v>37199</v>
      </c>
      <c r="P7" s="263">
        <f t="shared" si="0"/>
        <v>37200</v>
      </c>
      <c r="Q7" s="263">
        <f t="shared" si="0"/>
        <v>37201</v>
      </c>
      <c r="R7" s="263">
        <f t="shared" si="0"/>
        <v>37202</v>
      </c>
      <c r="S7" s="263">
        <f t="shared" si="0"/>
        <v>37203</v>
      </c>
      <c r="T7" s="263">
        <f t="shared" si="0"/>
        <v>37204</v>
      </c>
      <c r="U7" s="263">
        <f t="shared" si="0"/>
        <v>37205</v>
      </c>
      <c r="V7" s="263">
        <f t="shared" si="0"/>
        <v>37206</v>
      </c>
      <c r="W7" s="263">
        <f t="shared" si="0"/>
        <v>37207</v>
      </c>
      <c r="X7" s="263">
        <f t="shared" si="0"/>
        <v>37208</v>
      </c>
      <c r="Y7" s="263">
        <f t="shared" si="0"/>
        <v>37209</v>
      </c>
      <c r="Z7" s="263">
        <f t="shared" si="0"/>
        <v>37210</v>
      </c>
      <c r="AA7" s="263">
        <f t="shared" si="0"/>
        <v>37211</v>
      </c>
      <c r="AB7" s="263">
        <f t="shared" si="0"/>
        <v>37212</v>
      </c>
      <c r="AC7" s="263">
        <f t="shared" si="0"/>
        <v>37213</v>
      </c>
      <c r="AD7" s="263">
        <f t="shared" si="0"/>
        <v>37214</v>
      </c>
      <c r="AE7" s="263">
        <f t="shared" si="0"/>
        <v>37215</v>
      </c>
      <c r="AF7" s="263">
        <f t="shared" si="0"/>
        <v>37216</v>
      </c>
      <c r="AG7" s="263"/>
    </row>
    <row r="8" spans="1:78" s="265" customFormat="1" ht="22.5" customHeight="1" thickBot="1" x14ac:dyDescent="0.25">
      <c r="A8" s="261" t="s">
        <v>191</v>
      </c>
      <c r="B8" s="272">
        <f t="shared" ref="B8:AB8" si="1">B7</f>
        <v>37186</v>
      </c>
      <c r="C8" s="272">
        <f t="shared" si="1"/>
        <v>37187</v>
      </c>
      <c r="D8" s="272">
        <f t="shared" si="1"/>
        <v>37188</v>
      </c>
      <c r="E8" s="272">
        <f t="shared" si="1"/>
        <v>37189</v>
      </c>
      <c r="F8" s="272">
        <f t="shared" si="1"/>
        <v>37190</v>
      </c>
      <c r="G8" s="272">
        <f t="shared" si="1"/>
        <v>37191</v>
      </c>
      <c r="H8" s="272">
        <f t="shared" si="1"/>
        <v>37192</v>
      </c>
      <c r="I8" s="272">
        <f t="shared" si="1"/>
        <v>37193</v>
      </c>
      <c r="J8" s="272">
        <f t="shared" si="1"/>
        <v>37194</v>
      </c>
      <c r="K8" s="272">
        <f t="shared" si="1"/>
        <v>37195</v>
      </c>
      <c r="L8" s="272">
        <f t="shared" si="1"/>
        <v>37196</v>
      </c>
      <c r="M8" s="272">
        <f t="shared" si="1"/>
        <v>37197</v>
      </c>
      <c r="N8" s="272">
        <f t="shared" si="1"/>
        <v>37198</v>
      </c>
      <c r="O8" s="272">
        <f t="shared" si="1"/>
        <v>37199</v>
      </c>
      <c r="P8" s="272">
        <f t="shared" si="1"/>
        <v>37200</v>
      </c>
      <c r="Q8" s="272">
        <f t="shared" si="1"/>
        <v>37201</v>
      </c>
      <c r="R8" s="272">
        <f t="shared" si="1"/>
        <v>37202</v>
      </c>
      <c r="S8" s="272">
        <f t="shared" si="1"/>
        <v>37203</v>
      </c>
      <c r="T8" s="272">
        <f t="shared" si="1"/>
        <v>37204</v>
      </c>
      <c r="U8" s="272">
        <f t="shared" si="1"/>
        <v>37205</v>
      </c>
      <c r="V8" s="272">
        <f t="shared" si="1"/>
        <v>37206</v>
      </c>
      <c r="W8" s="272">
        <f t="shared" si="1"/>
        <v>37207</v>
      </c>
      <c r="X8" s="272">
        <f t="shared" si="1"/>
        <v>37208</v>
      </c>
      <c r="Y8" s="272">
        <f t="shared" si="1"/>
        <v>37209</v>
      </c>
      <c r="Z8" s="272">
        <f t="shared" si="1"/>
        <v>37210</v>
      </c>
      <c r="AA8" s="272">
        <f t="shared" si="1"/>
        <v>37211</v>
      </c>
      <c r="AB8" s="272">
        <f t="shared" si="1"/>
        <v>37212</v>
      </c>
      <c r="AC8" s="272">
        <f>AC7</f>
        <v>37213</v>
      </c>
      <c r="AD8" s="272">
        <f>AD7</f>
        <v>37214</v>
      </c>
      <c r="AE8" s="272">
        <f>AE7</f>
        <v>37215</v>
      </c>
      <c r="AF8" s="272">
        <f>AF7</f>
        <v>37216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24.6</v>
      </c>
      <c r="C9" s="73">
        <f>VLOOKUP(C$8,'Off Peak Curve Sum'!$A$7:$AG$54,4)</f>
        <v>24.25</v>
      </c>
      <c r="D9" s="73">
        <f>VLOOKUP(D$8,'Off Peak Curve Sum'!$A$7:$AG$54,4)</f>
        <v>24.25</v>
      </c>
      <c r="E9" s="73">
        <f>VLOOKUP(E$8,'Off Peak Curve Sum'!$A$7:$AG$54,4)</f>
        <v>24.25</v>
      </c>
      <c r="F9" s="73">
        <f>VLOOKUP(F$8,'Off Peak Curve Sum'!$A$7:$AG$54,4)</f>
        <v>24.25</v>
      </c>
      <c r="G9" s="73">
        <f>VLOOKUP(G$8,'Off Peak Curve Sum'!$A$7:$AG$54,4)</f>
        <v>24.25</v>
      </c>
      <c r="H9" s="73">
        <f>VLOOKUP(H$8,'Off Peak Curve Sum'!$A$7:$AG$54,4)</f>
        <v>24.25</v>
      </c>
      <c r="I9" s="73">
        <f>VLOOKUP(I$8,'Off Peak Curve Sum'!$A$7:$AG$54,4)</f>
        <v>24.25</v>
      </c>
      <c r="J9" s="73">
        <f>VLOOKUP(J$8,'Off Peak Curve Sum'!$A$7:$AG$54,4)</f>
        <v>24.25</v>
      </c>
      <c r="K9" s="73">
        <f>VLOOKUP(K$8,'Off Peak Curve Sum'!$A$7:$AG$54,4)</f>
        <v>24.25</v>
      </c>
      <c r="L9" s="73">
        <f>VLOOKUP(L$8,'Off Peak Curve Sum'!$A$7:$AG$54,4)</f>
        <v>24.25</v>
      </c>
      <c r="M9" s="73">
        <f>VLOOKUP(M$8,'Off Peak Curve Sum'!$A$7:$AG$54,4)</f>
        <v>24.25</v>
      </c>
      <c r="N9" s="73">
        <f>VLOOKUP(N$8,'Off Peak Curve Sum'!$A$7:$AG$54,4)</f>
        <v>24.25</v>
      </c>
      <c r="O9" s="73">
        <f>VLOOKUP(O$8,'Off Peak Curve Sum'!$A$7:$AG$54,4)</f>
        <v>24.25</v>
      </c>
      <c r="P9" s="73">
        <f>VLOOKUP(P$8,'Off Peak Curve Sum'!$A$7:$AG$54,4)</f>
        <v>24.25</v>
      </c>
      <c r="Q9" s="73">
        <f>VLOOKUP(Q$8,'Off Peak Curve Sum'!$A$7:$AG$54,4)</f>
        <v>24.25</v>
      </c>
      <c r="R9" s="73">
        <f>VLOOKUP(R$8,'Off Peak Curve Sum'!$A$7:$AG$54,4)</f>
        <v>24.25</v>
      </c>
      <c r="S9" s="73">
        <f>VLOOKUP(S$8,'Off Peak Curve Sum'!$A$7:$AG$54,4)</f>
        <v>24.25</v>
      </c>
      <c r="T9" s="73">
        <f>VLOOKUP(T$8,'Off Peak Curve Sum'!$A$7:$AG$54,4)</f>
        <v>24.25</v>
      </c>
      <c r="U9" s="73">
        <f>VLOOKUP(U$8,'Off Peak Curve Sum'!$A$7:$AG$54,4)</f>
        <v>24.25</v>
      </c>
      <c r="V9" s="73">
        <f>VLOOKUP(V$8,'Off Peak Curve Sum'!$A$7:$AG$54,4)</f>
        <v>24.25</v>
      </c>
      <c r="W9" s="258">
        <f>VLOOKUP(W$8,'Off Peak Curve Sum'!$A$7:$AG$54,4)</f>
        <v>24.25</v>
      </c>
      <c r="X9" s="73">
        <f>VLOOKUP(X$8,'Off Peak Curve Sum'!$A$7:$AG$54,4)</f>
        <v>24.25</v>
      </c>
      <c r="Y9" s="73">
        <f>VLOOKUP(Y$8,'Off Peak Curve Sum'!$A$7:$AG$54,4)</f>
        <v>24.25</v>
      </c>
      <c r="Z9" s="73">
        <f>VLOOKUP(Z$8,'Off Peak Curve Sum'!$A$7:$AG$54,4)</f>
        <v>24.25</v>
      </c>
      <c r="AA9" s="73">
        <f>VLOOKUP(AA$8,'Off Peak Curve Sum'!$A$7:$AG$54,4)</f>
        <v>24.25</v>
      </c>
      <c r="AB9" s="73">
        <f>VLOOKUP(AB$8,'Off Peak Curve Sum'!$A$7:$AG$54,4)</f>
        <v>24.25</v>
      </c>
      <c r="AC9" s="73">
        <f>VLOOKUP(AC$8,'Off Peak Curve Sum'!$A$7:$AG$54,4)</f>
        <v>24.25</v>
      </c>
      <c r="AD9" s="73">
        <f>VLOOKUP(AD$8,'Off Peak Curve Sum'!$A$7:$AG$54,4)</f>
        <v>24.25</v>
      </c>
      <c r="AE9" s="73">
        <f>VLOOKUP(AE$8,'Off Peak Curve Sum'!$A$7:$AG$54,4)</f>
        <v>24.25</v>
      </c>
      <c r="AF9" s="258">
        <f>VLOOKUP(AF$8,'Off Peak Curve Sum'!$A$7:$AG$54,4)</f>
        <v>24.25</v>
      </c>
      <c r="AG9" s="438">
        <v>24.279166666666669</v>
      </c>
      <c r="AH9" s="95">
        <v>14.369999885559082</v>
      </c>
      <c r="AI9" s="96"/>
      <c r="AV9" s="96"/>
      <c r="AW9" s="96"/>
      <c r="AX9" s="96"/>
      <c r="AY9" s="96"/>
      <c r="AZ9" s="96">
        <v>24.279166666666669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24.25</v>
      </c>
      <c r="C10" s="22">
        <f>VLOOKUP(C$8,'Off Peak Curve Sum'!$A$7:$AG$54,3)</f>
        <v>24.25</v>
      </c>
      <c r="D10" s="22">
        <f>VLOOKUP(D$8,'Off Peak Curve Sum'!$A$7:$AG$54,3)</f>
        <v>24.25</v>
      </c>
      <c r="E10" s="22">
        <f>VLOOKUP(E$8,'Off Peak Curve Sum'!$A$7:$AG$54,3)</f>
        <v>24.25</v>
      </c>
      <c r="F10" s="22">
        <f>VLOOKUP(F$8,'Off Peak Curve Sum'!$A$7:$AG$54,3)</f>
        <v>24.25</v>
      </c>
      <c r="G10" s="22">
        <f>VLOOKUP(G$8,'Off Peak Curve Sum'!$A$7:$AG$54,3)</f>
        <v>24.25</v>
      </c>
      <c r="H10" s="22">
        <f>VLOOKUP(H$8,'Off Peak Curve Sum'!$A$7:$AG$54,3)</f>
        <v>24.25</v>
      </c>
      <c r="I10" s="22">
        <f>VLOOKUP(I$8,'Off Peak Curve Sum'!$A$7:$AG$54,3)</f>
        <v>24.25</v>
      </c>
      <c r="J10" s="22">
        <f>VLOOKUP(J$8,'Off Peak Curve Sum'!$A$7:$AG$54,3)</f>
        <v>24.25</v>
      </c>
      <c r="K10" s="22">
        <f>VLOOKUP(K$8,'Off Peak Curve Sum'!$A$7:$AG$54,3)</f>
        <v>24.25</v>
      </c>
      <c r="L10" s="22">
        <f>VLOOKUP(L$8,'Off Peak Curve Sum'!$A$7:$AG$54,3)</f>
        <v>24.25</v>
      </c>
      <c r="M10" s="22">
        <f>VLOOKUP(M$8,'Off Peak Curve Sum'!$A$7:$AG$54,3)</f>
        <v>24.25</v>
      </c>
      <c r="N10" s="22">
        <f>VLOOKUP(N$8,'Off Peak Curve Sum'!$A$7:$AG$54,3)</f>
        <v>24.25</v>
      </c>
      <c r="O10" s="22">
        <f>VLOOKUP(O$8,'Off Peak Curve Sum'!$A$7:$AG$54,3)</f>
        <v>24.25</v>
      </c>
      <c r="P10" s="22">
        <f>VLOOKUP(P$8,'Off Peak Curve Sum'!$A$7:$AG$54,3)</f>
        <v>24.25</v>
      </c>
      <c r="Q10" s="22">
        <f>VLOOKUP(Q$8,'Off Peak Curve Sum'!$A$7:$AG$54,3)</f>
        <v>24.25</v>
      </c>
      <c r="R10" s="22">
        <f>VLOOKUP(R$8,'Off Peak Curve Sum'!$A$7:$AG$54,3)</f>
        <v>24.25</v>
      </c>
      <c r="S10" s="22">
        <f>VLOOKUP(S$8,'Off Peak Curve Sum'!$A$7:$AG$54,3)</f>
        <v>24.25</v>
      </c>
      <c r="T10" s="22">
        <f>VLOOKUP(T$8,'Off Peak Curve Sum'!$A$7:$AG$54,3)</f>
        <v>24.25</v>
      </c>
      <c r="U10" s="22">
        <f>VLOOKUP(U$8,'Off Peak Curve Sum'!$A$7:$AG$54,3)</f>
        <v>24.25</v>
      </c>
      <c r="V10" s="22">
        <f>VLOOKUP(V$8,'Off Peak Curve Sum'!$A$7:$AG$54,3)</f>
        <v>24.25</v>
      </c>
      <c r="W10" s="97">
        <f>VLOOKUP(W$8,'Off Peak Curve Sum'!$A$7:$AG$54,3)</f>
        <v>24.25</v>
      </c>
      <c r="X10" s="22">
        <f>VLOOKUP(X$8,'Off Peak Curve Sum'!$A$7:$AG$54,3)</f>
        <v>24.25</v>
      </c>
      <c r="Y10" s="22">
        <f>VLOOKUP(Y$8,'Off Peak Curve Sum'!$A$7:$AG$54,3)</f>
        <v>24.25</v>
      </c>
      <c r="Z10" s="22">
        <f>VLOOKUP(Z$8,'Off Peak Curve Sum'!$A$7:$AG$54,3)</f>
        <v>24.25</v>
      </c>
      <c r="AA10" s="22">
        <f>VLOOKUP(AA$8,'Off Peak Curve Sum'!$A$7:$AG$54,3)</f>
        <v>24.25</v>
      </c>
      <c r="AB10" s="22">
        <f>VLOOKUP(AB$8,'Off Peak Curve Sum'!$A$7:$AG$54,3)</f>
        <v>24.25</v>
      </c>
      <c r="AC10" s="22">
        <f>VLOOKUP(AC$8,'Off Peak Curve Sum'!$A$7:$AG$54,3)</f>
        <v>24.25</v>
      </c>
      <c r="AD10" s="22">
        <f>VLOOKUP(AD$8,'Off Peak Curve Sum'!$A$7:$AG$54,3)</f>
        <v>24.25</v>
      </c>
      <c r="AE10" s="22">
        <f>VLOOKUP(AE$8,'Off Peak Curve Sum'!$A$7:$AG$54,3)</f>
        <v>24.25</v>
      </c>
      <c r="AF10" s="97">
        <f>VLOOKUP(AF$8,'Off Peak Curve Sum'!$A$7:$AG$54,3)</f>
        <v>24.25</v>
      </c>
      <c r="AG10" s="105">
        <v>24.25</v>
      </c>
      <c r="AH10" s="97">
        <v>7.4600000381469727</v>
      </c>
      <c r="AI10" s="96"/>
      <c r="AV10" s="96"/>
      <c r="AW10" s="96"/>
      <c r="AX10" s="96"/>
      <c r="AY10" s="96"/>
      <c r="AZ10" s="96">
        <v>24.25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24.25</v>
      </c>
      <c r="C11" s="22">
        <f>VLOOKUP(C$8,'Off Peak Curve Sum'!$A$7:$AG$54,5)</f>
        <v>25</v>
      </c>
      <c r="D11" s="22">
        <f>VLOOKUP(D$8,'Off Peak Curve Sum'!$A$7:$AG$54,5)</f>
        <v>25</v>
      </c>
      <c r="E11" s="22">
        <f>VLOOKUP(E$8,'Off Peak Curve Sum'!$A$7:$AG$54,5)</f>
        <v>25</v>
      </c>
      <c r="F11" s="22">
        <f>VLOOKUP(F$8,'Off Peak Curve Sum'!$A$7:$AG$54,5)</f>
        <v>25</v>
      </c>
      <c r="G11" s="22">
        <f>VLOOKUP(G$8,'Off Peak Curve Sum'!$A$7:$AG$54,5)</f>
        <v>25</v>
      </c>
      <c r="H11" s="22">
        <f>VLOOKUP(H$8,'Off Peak Curve Sum'!$A$7:$AG$54,5)</f>
        <v>25</v>
      </c>
      <c r="I11" s="22">
        <f>VLOOKUP(I$8,'Off Peak Curve Sum'!$A$7:$AG$54,5)</f>
        <v>25</v>
      </c>
      <c r="J11" s="22">
        <f>VLOOKUP(J$8,'Off Peak Curve Sum'!$A$7:$AG$54,5)</f>
        <v>25</v>
      </c>
      <c r="K11" s="22">
        <f>VLOOKUP(K$8,'Off Peak Curve Sum'!$A$7:$AG$54,5)</f>
        <v>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24.25</v>
      </c>
      <c r="AF11" s="97">
        <f>VLOOKUP(AF$8,'Off Peak Curve Sum'!$A$7:$AG$54,5)</f>
        <v>24.25</v>
      </c>
      <c r="AG11" s="105">
        <v>24.9375</v>
      </c>
      <c r="AH11" s="97"/>
      <c r="AI11" s="96"/>
      <c r="AV11" s="96"/>
      <c r="AW11" s="96"/>
      <c r="AX11" s="96"/>
      <c r="AY11" s="96"/>
      <c r="AZ11" s="96">
        <v>24.9375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23.66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25.5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27.1875</v>
      </c>
      <c r="L12" s="22">
        <f>VLOOKUP(L$8,'Off Peak Curve Sum'!$A$7:$AG$54,9)</f>
        <v>18.608000000000001</v>
      </c>
      <c r="M12" s="22">
        <f>VLOOKUP(M$8,'Off Peak Curve Sum'!$A$7:$AG$54,9)</f>
        <v>18.608000000000001</v>
      </c>
      <c r="N12" s="22">
        <f>VLOOKUP(N$8,'Off Peak Curve Sum'!$A$7:$AG$54,9)</f>
        <v>24.899999618530298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26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26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26.752916666666664</v>
      </c>
      <c r="AH12" s="97"/>
      <c r="AI12" s="96"/>
      <c r="AV12" s="96"/>
      <c r="AW12" s="96"/>
      <c r="AX12" s="96"/>
      <c r="AY12" s="96"/>
      <c r="AZ12" s="96">
        <v>26.752916666666664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23.66</v>
      </c>
      <c r="C13" s="22">
        <f>VLOOKUP(C$8,'Off Peak Curve Sum'!$A$7:$AG$54,6)</f>
        <v>24</v>
      </c>
      <c r="D13" s="22">
        <f>VLOOKUP(D$8,'Off Peak Curve Sum'!$A$7:$AG$54,6)</f>
        <v>24</v>
      </c>
      <c r="E13" s="22">
        <f>VLOOKUP(E$8,'Off Peak Curve Sum'!$A$7:$AG$54,6)</f>
        <v>24</v>
      </c>
      <c r="F13" s="22">
        <f>VLOOKUP(F$8,'Off Peak Curve Sum'!$A$7:$AG$54,6)</f>
        <v>24</v>
      </c>
      <c r="G13" s="22">
        <f>VLOOKUP(G$8,'Off Peak Curve Sum'!$A$7:$AG$54,6)</f>
        <v>24</v>
      </c>
      <c r="H13" s="22">
        <f>VLOOKUP(H$8,'Off Peak Curve Sum'!$A$7:$AG$54,6)</f>
        <v>24</v>
      </c>
      <c r="I13" s="22">
        <f>VLOOKUP(I$8,'Off Peak Curve Sum'!$A$7:$AG$54,6)</f>
        <v>24</v>
      </c>
      <c r="J13" s="22">
        <f>VLOOKUP(J$8,'Off Peak Curve Sum'!$A$7:$AG$54,6)</f>
        <v>24</v>
      </c>
      <c r="K13" s="22">
        <f>VLOOKUP(K$8,'Off Peak Curve Sum'!$A$7:$AG$54,6)</f>
        <v>24</v>
      </c>
      <c r="L13" s="22">
        <f>VLOOKUP(L$8,'Off Peak Curve Sum'!$A$7:$AG$54,6)</f>
        <v>20.75</v>
      </c>
      <c r="M13" s="22">
        <f>VLOOKUP(M$8,'Off Peak Curve Sum'!$A$7:$AG$54,6)</f>
        <v>20.75</v>
      </c>
      <c r="N13" s="22">
        <f>VLOOKUP(N$8,'Off Peak Curve Sum'!$A$7:$AG$54,6)</f>
        <v>20.75</v>
      </c>
      <c r="O13" s="22">
        <f>VLOOKUP(O$8,'Off Peak Curve Sum'!$A$7:$AG$54,6)</f>
        <v>20.75</v>
      </c>
      <c r="P13" s="22">
        <f>VLOOKUP(P$8,'Off Peak Curve Sum'!$A$7:$AG$54,6)</f>
        <v>20.75</v>
      </c>
      <c r="Q13" s="22">
        <f>VLOOKUP(Q$8,'Off Peak Curve Sum'!$A$7:$AG$54,6)</f>
        <v>20.75</v>
      </c>
      <c r="R13" s="22">
        <f>VLOOKUP(R$8,'Off Peak Curve Sum'!$A$7:$AG$54,6)</f>
        <v>20.75</v>
      </c>
      <c r="S13" s="22">
        <f>VLOOKUP(S$8,'Off Peak Curve Sum'!$A$7:$AG$54,6)</f>
        <v>20.75</v>
      </c>
      <c r="T13" s="22">
        <f>VLOOKUP(T$8,'Off Peak Curve Sum'!$A$7:$AG$54,6)</f>
        <v>20.75</v>
      </c>
      <c r="U13" s="22">
        <f>VLOOKUP(U$8,'Off Peak Curve Sum'!$A$7:$AG$54,6)</f>
        <v>20.75</v>
      </c>
      <c r="V13" s="22">
        <f>VLOOKUP(V$8,'Off Peak Curve Sum'!$A$7:$AG$54,6)</f>
        <v>20.75</v>
      </c>
      <c r="W13" s="97">
        <f>VLOOKUP(W$8,'Off Peak Curve Sum'!$A$7:$AG$54,6)</f>
        <v>20.75</v>
      </c>
      <c r="X13" s="22">
        <f>VLOOKUP(X$8,'Off Peak Curve Sum'!$A$7:$AG$54,6)</f>
        <v>20.75</v>
      </c>
      <c r="Y13" s="22">
        <f>VLOOKUP(Y$8,'Off Peak Curve Sum'!$A$7:$AG$54,6)</f>
        <v>20.75</v>
      </c>
      <c r="Z13" s="22">
        <f>VLOOKUP(Z$8,'Off Peak Curve Sum'!$A$7:$AG$54,6)</f>
        <v>20.75</v>
      </c>
      <c r="AA13" s="22">
        <f>VLOOKUP(AA$8,'Off Peak Curve Sum'!$A$7:$AG$54,6)</f>
        <v>20.75</v>
      </c>
      <c r="AB13" s="22">
        <f>VLOOKUP(AB$8,'Off Peak Curve Sum'!$A$7:$AG$54,6)</f>
        <v>20.75</v>
      </c>
      <c r="AC13" s="22">
        <f>VLOOKUP(AC$8,'Off Peak Curve Sum'!$A$7:$AG$54,6)</f>
        <v>20.75</v>
      </c>
      <c r="AD13" s="22">
        <f>VLOOKUP(AD$8,'Off Peak Curve Sum'!$A$7:$AG$54,6)</f>
        <v>20.75</v>
      </c>
      <c r="AE13" s="22">
        <f>VLOOKUP(AE$8,'Off Peak Curve Sum'!$A$7:$AG$54,6)</f>
        <v>20.75</v>
      </c>
      <c r="AF13" s="97">
        <f>VLOOKUP(AF$8,'Off Peak Curve Sum'!$A$7:$AG$54,6)</f>
        <v>20.75</v>
      </c>
      <c r="AG13" s="105">
        <v>23.971666666666664</v>
      </c>
      <c r="AH13" s="97"/>
      <c r="AI13" s="96"/>
      <c r="AV13" s="96"/>
      <c r="AW13" s="96"/>
      <c r="AX13" s="96"/>
      <c r="AY13" s="96"/>
      <c r="AZ13" s="96">
        <v>23.971666666666664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23.9</v>
      </c>
      <c r="C14" s="22">
        <f>VLOOKUP(C$8,'Off Peak Curve Sum'!$A$7:$AG$54,2)</f>
        <v>22.25</v>
      </c>
      <c r="D14" s="22">
        <f>VLOOKUP(D$8,'Off Peak Curve Sum'!$A$7:$AG$54,2)</f>
        <v>22.25</v>
      </c>
      <c r="E14" s="22">
        <f>VLOOKUP(E$8,'Off Peak Curve Sum'!$A$7:$AG$54,2)</f>
        <v>22.25</v>
      </c>
      <c r="F14" s="22">
        <f>VLOOKUP(F$8,'Off Peak Curve Sum'!$A$7:$AG$54,2)</f>
        <v>22.25</v>
      </c>
      <c r="G14" s="22">
        <f>VLOOKUP(G$8,'Off Peak Curve Sum'!$A$7:$AG$54,2)</f>
        <v>22.25</v>
      </c>
      <c r="H14" s="22">
        <f>VLOOKUP(H$8,'Off Peak Curve Sum'!$A$7:$AG$54,2)</f>
        <v>22.25</v>
      </c>
      <c r="I14" s="22">
        <f>VLOOKUP(I$8,'Off Peak Curve Sum'!$A$7:$AG$54,2)</f>
        <v>22.25</v>
      </c>
      <c r="J14" s="22">
        <f>VLOOKUP(J$8,'Off Peak Curve Sum'!$A$7:$AG$54,2)</f>
        <v>22.25</v>
      </c>
      <c r="K14" s="22">
        <f>VLOOKUP(K$8,'Off Peak Curve Sum'!$A$7:$AG$54,2)</f>
        <v>22.25</v>
      </c>
      <c r="L14" s="22">
        <f>VLOOKUP(L$8,'Off Peak Curve Sum'!$A$7:$AG$54,2)</f>
        <v>19.25</v>
      </c>
      <c r="M14" s="22">
        <f>VLOOKUP(M$8,'Off Peak Curve Sum'!$A$7:$AG$54,2)</f>
        <v>19.25</v>
      </c>
      <c r="N14" s="22">
        <f>VLOOKUP(N$8,'Off Peak Curve Sum'!$A$7:$AG$54,2)</f>
        <v>19.25</v>
      </c>
      <c r="O14" s="22">
        <f>VLOOKUP(O$8,'Off Peak Curve Sum'!$A$7:$AG$54,2)</f>
        <v>19.25</v>
      </c>
      <c r="P14" s="22">
        <f>VLOOKUP(P$8,'Off Peak Curve Sum'!$A$7:$AG$54,2)</f>
        <v>19.25</v>
      </c>
      <c r="Q14" s="22">
        <f>VLOOKUP(Q$8,'Off Peak Curve Sum'!$A$7:$AG$54,2)</f>
        <v>19.25</v>
      </c>
      <c r="R14" s="22">
        <f>VLOOKUP(R$8,'Off Peak Curve Sum'!$A$7:$AG$54,2)</f>
        <v>19.25</v>
      </c>
      <c r="S14" s="22">
        <f>VLOOKUP(S$8,'Off Peak Curve Sum'!$A$7:$AG$54,2)</f>
        <v>19.25</v>
      </c>
      <c r="T14" s="22">
        <f>VLOOKUP(T$8,'Off Peak Curve Sum'!$A$7:$AG$54,2)</f>
        <v>19.25</v>
      </c>
      <c r="U14" s="22">
        <f>VLOOKUP(U$8,'Off Peak Curve Sum'!$A$7:$AG$54,2)</f>
        <v>19.25</v>
      </c>
      <c r="V14" s="22">
        <f>VLOOKUP(V$8,'Off Peak Curve Sum'!$A$7:$AG$54,2)</f>
        <v>19.25</v>
      </c>
      <c r="W14" s="97">
        <f>VLOOKUP(W$8,'Off Peak Curve Sum'!$A$7:$AG$54,2)</f>
        <v>19.25</v>
      </c>
      <c r="X14" s="22">
        <f>VLOOKUP(X$8,'Off Peak Curve Sum'!$A$7:$AG$54,2)</f>
        <v>19.25</v>
      </c>
      <c r="Y14" s="22">
        <f>VLOOKUP(Y$8,'Off Peak Curve Sum'!$A$7:$AG$54,2)</f>
        <v>19.25</v>
      </c>
      <c r="Z14" s="22">
        <f>VLOOKUP(Z$8,'Off Peak Curve Sum'!$A$7:$AG$54,2)</f>
        <v>19.25</v>
      </c>
      <c r="AA14" s="22">
        <f>VLOOKUP(AA$8,'Off Peak Curve Sum'!$A$7:$AG$54,2)</f>
        <v>19.25</v>
      </c>
      <c r="AB14" s="22">
        <f>VLOOKUP(AB$8,'Off Peak Curve Sum'!$A$7:$AG$54,2)</f>
        <v>19.25</v>
      </c>
      <c r="AC14" s="22">
        <f>VLOOKUP(AC$8,'Off Peak Curve Sum'!$A$7:$AG$54,2)</f>
        <v>19.25</v>
      </c>
      <c r="AD14" s="22">
        <f>VLOOKUP(AD$8,'Off Peak Curve Sum'!$A$7:$AG$54,2)</f>
        <v>19.25</v>
      </c>
      <c r="AE14" s="22">
        <f>VLOOKUP(AE$8,'Off Peak Curve Sum'!$A$7:$AG$54,2)</f>
        <v>19.25</v>
      </c>
      <c r="AF14" s="97">
        <f>VLOOKUP(AF$8,'Off Peak Curve Sum'!$A$7:$AG$54,2)</f>
        <v>19.25</v>
      </c>
      <c r="AG14" s="105">
        <v>22.387499999999999</v>
      </c>
      <c r="AH14" s="97"/>
      <c r="AI14" s="96"/>
      <c r="AV14" s="96"/>
      <c r="AW14" s="96"/>
      <c r="AX14" s="96"/>
      <c r="AY14" s="96"/>
      <c r="AZ14" s="96">
        <v>22.387499999999999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24.4</v>
      </c>
      <c r="C15" s="29">
        <f>VLOOKUP(C$8,'Off Peak Curve Sum'!$A$7:$AG$54,7)</f>
        <v>22.75</v>
      </c>
      <c r="D15" s="29">
        <f>VLOOKUP(D$8,'Off Peak Curve Sum'!$A$7:$AG$54,7)</f>
        <v>22.75</v>
      </c>
      <c r="E15" s="29">
        <f>VLOOKUP(E$8,'Off Peak Curve Sum'!$A$7:$AG$54,7)</f>
        <v>22.75</v>
      </c>
      <c r="F15" s="29">
        <f>VLOOKUP(F$8,'Off Peak Curve Sum'!$A$7:$AG$54,7)</f>
        <v>22.75</v>
      </c>
      <c r="G15" s="29">
        <f>VLOOKUP(G$8,'Off Peak Curve Sum'!$A$7:$AG$54,7)</f>
        <v>22.75</v>
      </c>
      <c r="H15" s="29">
        <f>VLOOKUP(H$8,'Off Peak Curve Sum'!$A$7:$AG$54,7)</f>
        <v>22.75</v>
      </c>
      <c r="I15" s="29">
        <f>VLOOKUP(I$8,'Off Peak Curve Sum'!$A$7:$AG$54,7)</f>
        <v>22.75</v>
      </c>
      <c r="J15" s="29">
        <f>VLOOKUP(J$8,'Off Peak Curve Sum'!$A$7:$AG$54,7)</f>
        <v>22.75</v>
      </c>
      <c r="K15" s="29">
        <f>VLOOKUP(K$8,'Off Peak Curve Sum'!$A$7:$AG$54,7)</f>
        <v>22.75</v>
      </c>
      <c r="L15" s="29">
        <f>VLOOKUP(L$8,'Off Peak Curve Sum'!$A$7:$AG$54,7)</f>
        <v>19.75</v>
      </c>
      <c r="M15" s="29">
        <f>VLOOKUP(M$8,'Off Peak Curve Sum'!$A$7:$AG$54,7)</f>
        <v>19.75</v>
      </c>
      <c r="N15" s="29">
        <f>VLOOKUP(N$8,'Off Peak Curve Sum'!$A$7:$AG$54,7)</f>
        <v>19.75</v>
      </c>
      <c r="O15" s="29">
        <f>VLOOKUP(O$8,'Off Peak Curve Sum'!$A$7:$AG$54,7)</f>
        <v>19.75</v>
      </c>
      <c r="P15" s="29">
        <f>VLOOKUP(P$8,'Off Peak Curve Sum'!$A$7:$AG$54,7)</f>
        <v>19.75</v>
      </c>
      <c r="Q15" s="29">
        <f>VLOOKUP(Q$8,'Off Peak Curve Sum'!$A$7:$AG$54,7)</f>
        <v>19.75</v>
      </c>
      <c r="R15" s="29">
        <f>VLOOKUP(R$8,'Off Peak Curve Sum'!$A$7:$AG$54,7)</f>
        <v>19.75</v>
      </c>
      <c r="S15" s="29">
        <f>VLOOKUP(S$8,'Off Peak Curve Sum'!$A$7:$AG$54,7)</f>
        <v>19.75</v>
      </c>
      <c r="T15" s="29">
        <f>VLOOKUP(T$8,'Off Peak Curve Sum'!$A$7:$AG$54,7)</f>
        <v>19.75</v>
      </c>
      <c r="U15" s="29">
        <f>VLOOKUP(U$8,'Off Peak Curve Sum'!$A$7:$AG$54,7)</f>
        <v>19.75</v>
      </c>
      <c r="V15" s="29">
        <f>VLOOKUP(V$8,'Off Peak Curve Sum'!$A$7:$AG$54,7)</f>
        <v>19.75</v>
      </c>
      <c r="W15" s="259">
        <f>VLOOKUP(W$8,'Off Peak Curve Sum'!$A$7:$AG$54,7)</f>
        <v>19.75</v>
      </c>
      <c r="X15" s="29">
        <f>VLOOKUP(X$8,'Off Peak Curve Sum'!$A$7:$AG$54,7)</f>
        <v>19.75</v>
      </c>
      <c r="Y15" s="29">
        <f>VLOOKUP(Y$8,'Off Peak Curve Sum'!$A$7:$AG$54,7)</f>
        <v>19.75</v>
      </c>
      <c r="Z15" s="443">
        <f>VLOOKUP(Z$8,'Off Peak Curve Sum'!$A$7:$AG$54,7)+14.75</f>
        <v>34.5</v>
      </c>
      <c r="AA15" s="29">
        <f>VLOOKUP(AA$8,'Off Peak Curve Sum'!$A$7:$AG$54,7)</f>
        <v>19.75</v>
      </c>
      <c r="AB15" s="29">
        <f>VLOOKUP(AB$8,'Off Peak Curve Sum'!$A$7:$AG$54,7)</f>
        <v>19.75</v>
      </c>
      <c r="AC15" s="29">
        <f>VLOOKUP(AC$8,'Off Peak Curve Sum'!$A$7:$AG$54,7)</f>
        <v>19.75</v>
      </c>
      <c r="AD15" s="29">
        <f>VLOOKUP(AD$8,'Off Peak Curve Sum'!$A$7:$AG$54,7)</f>
        <v>19.75</v>
      </c>
      <c r="AE15" s="29">
        <f>VLOOKUP(AE$8,'Off Peak Curve Sum'!$A$7:$AG$54,7)</f>
        <v>19.75</v>
      </c>
      <c r="AF15" s="259">
        <f>VLOOKUP(AF$8,'Off Peak Curve Sum'!$A$7:$AG$54,7)</f>
        <v>19.75</v>
      </c>
      <c r="AG15" s="439">
        <v>22.887499999999999</v>
      </c>
      <c r="AH15" s="97">
        <v>67.5</v>
      </c>
      <c r="AI15" s="96"/>
      <c r="AV15" s="96"/>
      <c r="AW15" s="96"/>
      <c r="AX15" s="96"/>
      <c r="AY15" s="96"/>
      <c r="AZ15" s="96">
        <v>22.887499999999999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34</v>
      </c>
      <c r="C18" s="253">
        <f>IF(ISNUMBER(VLOOKUP(C$8,'Off Peak Curve Sum'!$A$7:$AG$54,18,FALSE)),VLOOKUP(C$8,'Off Peak Curve Sum'!$A$7:$AG$54,18,FALSE),0)</f>
        <v>34.5</v>
      </c>
      <c r="D18" s="253">
        <f>IF(ISNUMBER(VLOOKUP(D$8,'Off Peak Curve Sum'!$A$7:$AG$54,18,FALSE)),VLOOKUP(D$8,'Off Peak Curve Sum'!$A$7:$AG$54,18,FALSE),0)</f>
        <v>29</v>
      </c>
      <c r="E18" s="253">
        <f>IF(ISNUMBER(VLOOKUP(E$8,'Off Peak Curve Sum'!$A$7:$AG$54,18,FALSE)),VLOOKUP(E$8,'Off Peak Curve Sum'!$A$7:$AG$54,18,FALSE),0)</f>
        <v>29</v>
      </c>
      <c r="F18" s="253">
        <f>IF(ISNUMBER(VLOOKUP(F$8,'Off Peak Curve Sum'!$A$7:$AG$54,18,FALSE)),VLOOKUP(F$8,'Off Peak Curve Sum'!$A$7:$AG$54,18,FALSE),0)</f>
        <v>29.004999160766602</v>
      </c>
      <c r="G18" s="253">
        <f>IF(ISNUMBER(VLOOKUP(G$8,'Off Peak Curve Sum'!$A$7:$AG$54,18,FALSE)),VLOOKUP(G$8,'Off Peak Curve Sum'!$A$7:$AG$54,18,FALSE),0)</f>
        <v>28.997501373291016</v>
      </c>
      <c r="H18" s="253">
        <f>IF(ISNUMBER(VLOOKUP(H$8,'Off Peak Curve Sum'!$A$7:$AG$54,18,FALSE)),VLOOKUP(H$8,'Off Peak Curve Sum'!$A$7:$AG$54,18,FALSE),0)</f>
        <v>29.002500534057617</v>
      </c>
      <c r="I18" s="253">
        <f>IF(ISNUMBER(VLOOKUP(I$8,'Off Peak Curve Sum'!$A$7:$AG$54,18,FALSE)),VLOOKUP(I$8,'Off Peak Curve Sum'!$A$7:$AG$54,18,FALSE),0)</f>
        <v>29</v>
      </c>
      <c r="J18" s="253">
        <f>IF(ISNUMBER(VLOOKUP(J$8,'Off Peak Curve Sum'!$A$7:$AG$54,18,FALSE)),VLOOKUP(J$8,'Off Peak Curve Sum'!$A$7:$AG$54,18,FALSE),0)</f>
        <v>28.998849868774414</v>
      </c>
      <c r="K18" s="253">
        <f>IF(ISNUMBER(VLOOKUP(K$8,'Off Peak Curve Sum'!$A$7:$AG$54,18,FALSE)),VLOOKUP(K$8,'Off Peak Curve Sum'!$A$7:$AG$54,18,FALSE),0)</f>
        <v>29</v>
      </c>
      <c r="L18" s="253">
        <f>IF(ISNUMBER(VLOOKUP(L$8,'Off Peak Curve Sum'!$A$7:$AG$54,18,FALSE)),VLOOKUP(L$8,'Off Peak Curve Sum'!$A$7:$AG$54,18,FALSE),0)</f>
        <v>29.998848037719725</v>
      </c>
      <c r="M18" s="253">
        <f>IF(ISNUMBER(VLOOKUP(M$8,'Off Peak Curve Sum'!$A$7:$AG$54,18,FALSE)),VLOOKUP(M$8,'Off Peak Curve Sum'!$A$7:$AG$54,18,FALSE),0)</f>
        <v>30.002496795654295</v>
      </c>
      <c r="N18" s="253">
        <f>IF(ISNUMBER(VLOOKUP(N$8,'Off Peak Curve Sum'!$A$7:$AG$54,18,FALSE)),VLOOKUP(N$8,'Off Peak Curve Sum'!$A$7:$AG$54,18,FALSE),0)</f>
        <v>30.002496795654295</v>
      </c>
      <c r="O18" s="253">
        <f>IF(ISNUMBER(VLOOKUP(O$8,'Off Peak Curve Sum'!$A$7:$AG$54,18,FALSE)),VLOOKUP(O$8,'Off Peak Curve Sum'!$A$7:$AG$54,18,FALSE),0)</f>
        <v>30.002496795654295</v>
      </c>
      <c r="P18" s="253">
        <f>IF(ISNUMBER(VLOOKUP(P$8,'Off Peak Curve Sum'!$A$7:$AG$54,18,FALSE)),VLOOKUP(P$8,'Off Peak Curve Sum'!$A$7:$AG$54,18,FALSE),0)</f>
        <v>29.999996261596678</v>
      </c>
      <c r="Q18" s="253">
        <f>IF(ISNUMBER(VLOOKUP(Q$8,'Off Peak Curve Sum'!$A$7:$AG$54,18,FALSE)),VLOOKUP(Q$8,'Off Peak Curve Sum'!$A$7:$AG$54,18,FALSE),0)</f>
        <v>29.999998168945311</v>
      </c>
      <c r="R18" s="253">
        <f>IF(ISNUMBER(VLOOKUP(R$8,'Off Peak Curve Sum'!$A$7:$AG$54,18,FALSE)),VLOOKUP(R$8,'Off Peak Curve Sum'!$A$7:$AG$54,18,FALSE),0)</f>
        <v>29.999998168945311</v>
      </c>
      <c r="S18" s="253">
        <f>IF(ISNUMBER(VLOOKUP(S$8,'Off Peak Curve Sum'!$A$7:$AG$54,18,FALSE)),VLOOKUP(S$8,'Off Peak Curve Sum'!$A$7:$AG$54,18,FALSE),0)</f>
        <v>29.999998168945311</v>
      </c>
      <c r="T18" s="253">
        <f>IF(ISNUMBER(VLOOKUP(T$8,'Off Peak Curve Sum'!$A$7:$AG$54,18,FALSE)),VLOOKUP(T$8,'Off Peak Curve Sum'!$A$7:$AG$54,18,FALSE),0)</f>
        <v>29.999998168945311</v>
      </c>
      <c r="U18" s="253">
        <f>IF(ISNUMBER(VLOOKUP(U$8,'Off Peak Curve Sum'!$A$7:$AG$54,18,FALSE)),VLOOKUP(U$8,'Off Peak Curve Sum'!$A$7:$AG$54,18,FALSE),0)</f>
        <v>29.999998168945311</v>
      </c>
      <c r="V18" s="253">
        <f>IF(ISNUMBER(VLOOKUP(V$8,'Off Peak Curve Sum'!$A$7:$AG$54,18,FALSE)),VLOOKUP(V$8,'Off Peak Curve Sum'!$A$7:$AG$54,18,FALSE),0)</f>
        <v>29.999998168945311</v>
      </c>
      <c r="W18" s="253">
        <f>IF(ISNUMBER(VLOOKUP(W$8,'Off Peak Curve Sum'!$A$7:$AG$54,18,FALSE)),VLOOKUP(W$8,'Off Peak Curve Sum'!$A$7:$AG$54,18,FALSE),0)</f>
        <v>29.999998168945311</v>
      </c>
      <c r="X18" s="253">
        <f>IF(ISNUMBER(VLOOKUP(X$8,'Off Peak Curve Sum'!$A$7:$AG$54,18,FALSE)),VLOOKUP(X$8,'Off Peak Curve Sum'!$A$7:$AG$54,18,FALSE),0)</f>
        <v>30.004999237060545</v>
      </c>
      <c r="Y18" s="253">
        <f>IF(ISNUMBER(VLOOKUP(Y$8,'Off Peak Curve Sum'!$A$7:$AG$54,18,FALSE)),VLOOKUP(Y$8,'Off Peak Curve Sum'!$A$7:$AG$54,18,FALSE),0)</f>
        <v>30.004999237060545</v>
      </c>
      <c r="Z18" s="253">
        <f>IF(ISNUMBER(VLOOKUP(Z$8,'Off Peak Curve Sum'!$A$7:$AG$54,18,FALSE)),VLOOKUP(Z$8,'Off Peak Curve Sum'!$A$7:$AG$54,18,FALSE),0)</f>
        <v>30.004999237060545</v>
      </c>
      <c r="AA18" s="253">
        <f>IF(ISNUMBER(VLOOKUP(AA$8,'Off Peak Curve Sum'!$A$7:$AG$54,18,FALSE)),VLOOKUP(AA$8,'Off Peak Curve Sum'!$A$7:$AG$54,18,FALSE),0)</f>
        <v>29.997499542236326</v>
      </c>
      <c r="AB18" s="253">
        <f>IF(ISNUMBER(VLOOKUP(AB$8,'Off Peak Curve Sum'!$A$7:$AG$54,18,FALSE)),VLOOKUP(AB$8,'Off Peak Curve Sum'!$A$7:$AG$54,18,FALSE),0)</f>
        <v>29.995000915527342</v>
      </c>
      <c r="AC18" s="253">
        <f>IF(ISNUMBER(VLOOKUP(AC$8,'Off Peak Curve Sum'!$A$7:$AG$54,18,FALSE)),VLOOKUP(AC$8,'Off Peak Curve Sum'!$A$7:$AG$54,18,FALSE),0)</f>
        <v>30.002500610351561</v>
      </c>
      <c r="AD18" s="253">
        <f>IF(ISNUMBER(VLOOKUP(AD$8,'Off Peak Curve Sum'!$A$7:$AG$54,18,FALSE)),VLOOKUP(AD$8,'Off Peak Curve Sum'!$A$7:$AG$54,18,FALSE),0)</f>
        <v>30.002500610351561</v>
      </c>
      <c r="AE18" s="253">
        <f>IF(ISNUMBER(VLOOKUP(AE$8,'Off Peak Curve Sum'!$A$7:$AG$54,18,FALSE)),VLOOKUP(AE$8,'Off Peak Curve Sum'!$A$7:$AG$54,18,FALSE),0)</f>
        <v>0</v>
      </c>
      <c r="AF18" s="253">
        <f>IF(ISNUMBER(VLOOKUP(AF$8,'Off Peak Curve Sum'!$A$7:$AG$54,18,FALSE)),VLOOKUP(AF$8,'Off Peak Curve Sum'!$A$7:$AG$54,18,FALSE),0)</f>
        <v>0</v>
      </c>
      <c r="AG18" s="440">
        <v>29.750275339399064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29.750275339399064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2.1000000000000014</v>
      </c>
      <c r="C28" s="73">
        <f t="shared" si="2"/>
        <v>1.75</v>
      </c>
      <c r="D28" s="73">
        <f t="shared" si="2"/>
        <v>1.75</v>
      </c>
      <c r="E28" s="73">
        <f t="shared" si="2"/>
        <v>1.75</v>
      </c>
      <c r="F28" s="73">
        <f t="shared" si="2"/>
        <v>1.75</v>
      </c>
      <c r="G28" s="73">
        <f t="shared" si="2"/>
        <v>1.75</v>
      </c>
      <c r="H28" s="73">
        <f t="shared" si="2"/>
        <v>1.75</v>
      </c>
      <c r="I28" s="73">
        <f t="shared" si="2"/>
        <v>1.75</v>
      </c>
      <c r="J28" s="73">
        <f t="shared" si="2"/>
        <v>1.75</v>
      </c>
      <c r="K28" s="73">
        <f t="shared" si="2"/>
        <v>1.75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0.24899999999999878</v>
      </c>
      <c r="AC28" s="73">
        <f t="shared" ref="AC28:AF34" si="3">AC9-AC47</f>
        <v>0.24899999999999878</v>
      </c>
      <c r="AD28" s="73">
        <f t="shared" si="3"/>
        <v>0.24899999999999878</v>
      </c>
      <c r="AE28" s="73">
        <f t="shared" si="3"/>
        <v>0.24899999999999878</v>
      </c>
      <c r="AF28" s="73">
        <f t="shared" si="3"/>
        <v>0.24899999999999878</v>
      </c>
      <c r="AG28" s="438">
        <f t="shared" si="2"/>
        <v>1.7791666666666686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1.25</v>
      </c>
      <c r="C29" s="22">
        <f t="shared" si="4"/>
        <v>1.25</v>
      </c>
      <c r="D29" s="22">
        <f t="shared" si="4"/>
        <v>1.25</v>
      </c>
      <c r="E29" s="22">
        <f t="shared" si="4"/>
        <v>1.25</v>
      </c>
      <c r="F29" s="22">
        <f t="shared" si="4"/>
        <v>1.25</v>
      </c>
      <c r="G29" s="22">
        <f t="shared" si="4"/>
        <v>1.25</v>
      </c>
      <c r="H29" s="22">
        <f t="shared" si="4"/>
        <v>1.25</v>
      </c>
      <c r="I29" s="22">
        <f t="shared" si="4"/>
        <v>1.25</v>
      </c>
      <c r="J29" s="22">
        <f t="shared" si="4"/>
        <v>1.25</v>
      </c>
      <c r="K29" s="22">
        <f t="shared" si="4"/>
        <v>1.25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1.3382352941176485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0.25</v>
      </c>
      <c r="C30" s="22">
        <f t="shared" si="5"/>
        <v>1</v>
      </c>
      <c r="D30" s="22">
        <f t="shared" si="5"/>
        <v>1</v>
      </c>
      <c r="E30" s="22">
        <f t="shared" si="5"/>
        <v>1</v>
      </c>
      <c r="F30" s="22">
        <f t="shared" si="5"/>
        <v>1</v>
      </c>
      <c r="G30" s="22">
        <f t="shared" si="5"/>
        <v>1</v>
      </c>
      <c r="H30" s="22">
        <f t="shared" si="5"/>
        <v>1</v>
      </c>
      <c r="I30" s="22">
        <f t="shared" si="5"/>
        <v>1</v>
      </c>
      <c r="J30" s="22">
        <f t="shared" si="5"/>
        <v>1</v>
      </c>
      <c r="K30" s="22">
        <f t="shared" si="5"/>
        <v>1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-3.75</v>
      </c>
      <c r="AC30" s="22">
        <f t="shared" si="3"/>
        <v>2.3099994659424006</v>
      </c>
      <c r="AD30" s="22">
        <f t="shared" si="3"/>
        <v>2.3099994659424006</v>
      </c>
      <c r="AE30" s="22">
        <f t="shared" si="3"/>
        <v>2.3099994659424006</v>
      </c>
      <c r="AF30" s="22">
        <f t="shared" si="3"/>
        <v>2.3099994659424006</v>
      </c>
      <c r="AG30" s="105">
        <f t="shared" si="5"/>
        <v>0.9375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-3.5274999999999999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0.35497549019607533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0.16000000000000014</v>
      </c>
      <c r="C32" s="22">
        <f t="shared" si="7"/>
        <v>0.5</v>
      </c>
      <c r="D32" s="22">
        <f t="shared" si="7"/>
        <v>0.5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0.5</v>
      </c>
      <c r="K32" s="22">
        <f t="shared" si="7"/>
        <v>0.5</v>
      </c>
      <c r="L32" s="22">
        <f t="shared" si="7"/>
        <v>1.25</v>
      </c>
      <c r="M32" s="22">
        <f t="shared" si="7"/>
        <v>1.25</v>
      </c>
      <c r="N32" s="22">
        <f t="shared" si="7"/>
        <v>1.25</v>
      </c>
      <c r="O32" s="22">
        <f t="shared" si="7"/>
        <v>1.25</v>
      </c>
      <c r="P32" s="22">
        <f t="shared" si="7"/>
        <v>1.25</v>
      </c>
      <c r="Q32" s="22">
        <f t="shared" si="7"/>
        <v>1.25</v>
      </c>
      <c r="R32" s="22">
        <f t="shared" si="7"/>
        <v>1.25</v>
      </c>
      <c r="S32" s="22">
        <f t="shared" si="7"/>
        <v>1.25</v>
      </c>
      <c r="T32" s="22">
        <f t="shared" si="7"/>
        <v>1.25</v>
      </c>
      <c r="U32" s="22">
        <f t="shared" si="7"/>
        <v>1.25</v>
      </c>
      <c r="V32" s="22">
        <f t="shared" si="7"/>
        <v>1.25</v>
      </c>
      <c r="W32" s="22">
        <f t="shared" si="7"/>
        <v>1.25</v>
      </c>
      <c r="X32" s="22">
        <f t="shared" si="7"/>
        <v>1.25</v>
      </c>
      <c r="Y32" s="22">
        <f t="shared" si="7"/>
        <v>1.25</v>
      </c>
      <c r="Z32" s="22">
        <f t="shared" si="7"/>
        <v>1.25</v>
      </c>
      <c r="AA32" s="22">
        <f t="shared" si="7"/>
        <v>1.25</v>
      </c>
      <c r="AB32" s="22">
        <f t="shared" si="7"/>
        <v>-7.5</v>
      </c>
      <c r="AC32" s="22">
        <f t="shared" si="3"/>
        <v>-0.70000076293949931</v>
      </c>
      <c r="AD32" s="22">
        <f t="shared" si="3"/>
        <v>-0.70000076293949931</v>
      </c>
      <c r="AE32" s="22">
        <f t="shared" si="3"/>
        <v>-0.70000076293949931</v>
      </c>
      <c r="AF32" s="22">
        <f t="shared" si="3"/>
        <v>-0.70000076293949931</v>
      </c>
      <c r="AG32" s="105">
        <f t="shared" si="7"/>
        <v>0.47166666666666401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2.3999999999999986</v>
      </c>
      <c r="C33" s="22">
        <f t="shared" si="8"/>
        <v>0.75</v>
      </c>
      <c r="D33" s="22">
        <f t="shared" si="8"/>
        <v>0.75</v>
      </c>
      <c r="E33" s="22">
        <f t="shared" si="8"/>
        <v>0.75</v>
      </c>
      <c r="F33" s="22">
        <f t="shared" si="8"/>
        <v>0.75</v>
      </c>
      <c r="G33" s="22">
        <f t="shared" si="8"/>
        <v>0.75</v>
      </c>
      <c r="H33" s="22">
        <f t="shared" si="8"/>
        <v>0.75</v>
      </c>
      <c r="I33" s="22">
        <f t="shared" si="8"/>
        <v>0.75</v>
      </c>
      <c r="J33" s="22">
        <f t="shared" si="8"/>
        <v>0.75</v>
      </c>
      <c r="K33" s="22">
        <f t="shared" si="8"/>
        <v>0.75</v>
      </c>
      <c r="L33" s="22">
        <f t="shared" si="8"/>
        <v>1.25</v>
      </c>
      <c r="M33" s="22">
        <f t="shared" si="8"/>
        <v>1.25</v>
      </c>
      <c r="N33" s="22">
        <f t="shared" si="8"/>
        <v>1.25</v>
      </c>
      <c r="O33" s="22">
        <f t="shared" si="8"/>
        <v>1.25</v>
      </c>
      <c r="P33" s="22">
        <f t="shared" si="8"/>
        <v>1.25</v>
      </c>
      <c r="Q33" s="22">
        <f t="shared" si="8"/>
        <v>1.25</v>
      </c>
      <c r="R33" s="22">
        <f t="shared" si="8"/>
        <v>1.25</v>
      </c>
      <c r="S33" s="22">
        <f t="shared" si="8"/>
        <v>1.25</v>
      </c>
      <c r="T33" s="22">
        <f t="shared" si="8"/>
        <v>1.25</v>
      </c>
      <c r="U33" s="22">
        <f t="shared" si="8"/>
        <v>1.25</v>
      </c>
      <c r="V33" s="22">
        <f t="shared" si="8"/>
        <v>1.25</v>
      </c>
      <c r="W33" s="22">
        <f t="shared" si="8"/>
        <v>1.25</v>
      </c>
      <c r="X33" s="22">
        <f t="shared" si="8"/>
        <v>1.25</v>
      </c>
      <c r="Y33" s="22">
        <f t="shared" si="8"/>
        <v>1.25</v>
      </c>
      <c r="Z33" s="22">
        <f t="shared" si="8"/>
        <v>1.25</v>
      </c>
      <c r="AA33" s="22">
        <f t="shared" si="8"/>
        <v>1.25</v>
      </c>
      <c r="AB33" s="22">
        <f t="shared" si="8"/>
        <v>1.25</v>
      </c>
      <c r="AC33" s="22">
        <f t="shared" si="3"/>
        <v>1.25</v>
      </c>
      <c r="AD33" s="22">
        <f t="shared" si="3"/>
        <v>1.25</v>
      </c>
      <c r="AE33" s="22">
        <f t="shared" si="3"/>
        <v>1.25</v>
      </c>
      <c r="AF33" s="22">
        <f t="shared" si="3"/>
        <v>1.25</v>
      </c>
      <c r="AG33" s="105">
        <f t="shared" si="8"/>
        <v>0.90514705882353041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2.3999999999999986</v>
      </c>
      <c r="C34" s="29">
        <f t="shared" si="9"/>
        <v>0.75</v>
      </c>
      <c r="D34" s="29">
        <f t="shared" si="9"/>
        <v>0.75</v>
      </c>
      <c r="E34" s="29">
        <f t="shared" si="9"/>
        <v>0.75</v>
      </c>
      <c r="F34" s="29">
        <f t="shared" si="9"/>
        <v>0.75</v>
      </c>
      <c r="G34" s="29">
        <f t="shared" si="9"/>
        <v>0.75</v>
      </c>
      <c r="H34" s="29">
        <f t="shared" si="9"/>
        <v>0.75</v>
      </c>
      <c r="I34" s="29">
        <f t="shared" si="9"/>
        <v>0.75</v>
      </c>
      <c r="J34" s="29">
        <f t="shared" si="9"/>
        <v>0.75</v>
      </c>
      <c r="K34" s="29">
        <f t="shared" si="9"/>
        <v>0.75</v>
      </c>
      <c r="L34" s="29">
        <f t="shared" si="9"/>
        <v>1.25</v>
      </c>
      <c r="M34" s="29">
        <f t="shared" si="9"/>
        <v>1.25</v>
      </c>
      <c r="N34" s="29">
        <f t="shared" si="9"/>
        <v>1.25</v>
      </c>
      <c r="O34" s="29">
        <f t="shared" si="9"/>
        <v>1.25</v>
      </c>
      <c r="P34" s="29">
        <f t="shared" si="9"/>
        <v>1.25</v>
      </c>
      <c r="Q34" s="29">
        <f t="shared" si="9"/>
        <v>1.25</v>
      </c>
      <c r="R34" s="29">
        <f t="shared" si="9"/>
        <v>1.25</v>
      </c>
      <c r="S34" s="29">
        <f t="shared" si="9"/>
        <v>1.25</v>
      </c>
      <c r="T34" s="29">
        <f t="shared" si="9"/>
        <v>1.25</v>
      </c>
      <c r="U34" s="29">
        <f t="shared" si="9"/>
        <v>1.25</v>
      </c>
      <c r="V34" s="29">
        <f t="shared" si="9"/>
        <v>1.25</v>
      </c>
      <c r="W34" s="29">
        <f t="shared" si="9"/>
        <v>1.25</v>
      </c>
      <c r="X34" s="29">
        <f t="shared" si="9"/>
        <v>1.25</v>
      </c>
      <c r="Y34" s="29">
        <f t="shared" si="9"/>
        <v>1.25</v>
      </c>
      <c r="Z34" s="29">
        <f t="shared" si="9"/>
        <v>1.25</v>
      </c>
      <c r="AA34" s="29">
        <f t="shared" si="9"/>
        <v>1.25</v>
      </c>
      <c r="AB34" s="29">
        <f t="shared" si="9"/>
        <v>1.25</v>
      </c>
      <c r="AC34" s="29">
        <f t="shared" si="3"/>
        <v>1.25</v>
      </c>
      <c r="AD34" s="29">
        <f t="shared" si="3"/>
        <v>1.25</v>
      </c>
      <c r="AE34" s="29">
        <f t="shared" si="3"/>
        <v>1.25</v>
      </c>
      <c r="AF34" s="29">
        <f t="shared" si="3"/>
        <v>1.25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4</v>
      </c>
      <c r="C37" s="253">
        <f t="shared" si="10"/>
        <v>4.5</v>
      </c>
      <c r="D37" s="253">
        <f t="shared" si="10"/>
        <v>2</v>
      </c>
      <c r="E37" s="253">
        <f t="shared" si="10"/>
        <v>2</v>
      </c>
      <c r="F37" s="253">
        <f t="shared" si="10"/>
        <v>2</v>
      </c>
      <c r="G37" s="253">
        <f t="shared" si="10"/>
        <v>2</v>
      </c>
      <c r="H37" s="253">
        <f t="shared" si="10"/>
        <v>2</v>
      </c>
      <c r="I37" s="253">
        <f t="shared" si="10"/>
        <v>2</v>
      </c>
      <c r="J37" s="253">
        <f t="shared" si="10"/>
        <v>2</v>
      </c>
      <c r="K37" s="253">
        <f t="shared" si="10"/>
        <v>2</v>
      </c>
      <c r="L37" s="253">
        <f t="shared" si="10"/>
        <v>2.0800009155273429</v>
      </c>
      <c r="M37" s="253">
        <f t="shared" si="10"/>
        <v>2.0800009155273429</v>
      </c>
      <c r="N37" s="253">
        <f t="shared" si="10"/>
        <v>2.0800009155273429</v>
      </c>
      <c r="O37" s="253">
        <f t="shared" si="10"/>
        <v>2.0800009155273429</v>
      </c>
      <c r="P37" s="253">
        <f t="shared" si="10"/>
        <v>2.0800009155273429</v>
      </c>
      <c r="Q37" s="253">
        <f t="shared" si="10"/>
        <v>2.0800009155273429</v>
      </c>
      <c r="R37" s="253">
        <f t="shared" si="10"/>
        <v>2.0800009155273429</v>
      </c>
      <c r="S37" s="253">
        <f t="shared" si="10"/>
        <v>2.0800009155273429</v>
      </c>
      <c r="T37" s="253">
        <f t="shared" si="10"/>
        <v>2.0800009155273429</v>
      </c>
      <c r="U37" s="253">
        <f t="shared" si="10"/>
        <v>2.0800009155273429</v>
      </c>
      <c r="V37" s="253">
        <f t="shared" si="10"/>
        <v>2.0800009155273429</v>
      </c>
      <c r="W37" s="253">
        <f t="shared" si="10"/>
        <v>2.0800009155273429</v>
      </c>
      <c r="X37" s="253">
        <f t="shared" si="10"/>
        <v>2.0800009155273429</v>
      </c>
      <c r="Y37" s="253">
        <f t="shared" si="10"/>
        <v>2.0800009155273429</v>
      </c>
      <c r="Z37" s="253">
        <f t="shared" si="10"/>
        <v>2.0800009155273429</v>
      </c>
      <c r="AA37" s="253">
        <f t="shared" si="10"/>
        <v>2.0800009155273429</v>
      </c>
      <c r="AB37" s="253">
        <f t="shared" si="10"/>
        <v>2.0800009155273429</v>
      </c>
      <c r="AC37" s="253">
        <f>AC18-AC56</f>
        <v>2.0800009155273429</v>
      </c>
      <c r="AD37" s="253">
        <f>AD18-AD56</f>
        <v>30.002500610351561</v>
      </c>
      <c r="AE37" s="253">
        <f>AE18-AE56</f>
        <v>0</v>
      </c>
      <c r="AF37" s="253">
        <f>AF18-AF56</f>
        <v>0</v>
      </c>
      <c r="AG37" s="440">
        <f t="shared" si="10"/>
        <v>2.4160442806425522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37182</v>
      </c>
      <c r="B46" s="445">
        <v>37186</v>
      </c>
      <c r="C46" s="445">
        <v>37187</v>
      </c>
      <c r="D46" s="445">
        <v>37188</v>
      </c>
      <c r="E46" s="445">
        <v>37189</v>
      </c>
      <c r="F46" s="445">
        <v>37190</v>
      </c>
      <c r="G46" s="445">
        <v>37191</v>
      </c>
      <c r="H46" s="445">
        <v>37192</v>
      </c>
      <c r="I46" s="445">
        <v>37193</v>
      </c>
      <c r="J46" s="445">
        <v>37194</v>
      </c>
      <c r="K46" s="446">
        <v>37195</v>
      </c>
      <c r="L46" s="446">
        <v>37196</v>
      </c>
      <c r="M46" s="446">
        <v>37197</v>
      </c>
      <c r="N46" s="446">
        <v>37198</v>
      </c>
      <c r="O46" s="446">
        <v>37199</v>
      </c>
      <c r="P46" s="446">
        <v>37200</v>
      </c>
      <c r="Q46" s="446">
        <v>37201</v>
      </c>
      <c r="R46" s="446">
        <v>37202</v>
      </c>
      <c r="S46" s="446">
        <v>37203</v>
      </c>
      <c r="T46" s="446">
        <v>37204</v>
      </c>
      <c r="U46" s="446">
        <v>37205</v>
      </c>
      <c r="V46" s="446">
        <v>37206</v>
      </c>
      <c r="W46" s="446">
        <v>37207</v>
      </c>
      <c r="X46" s="446">
        <v>37208</v>
      </c>
      <c r="Y46" s="446">
        <v>37209</v>
      </c>
      <c r="Z46" s="446">
        <v>37210</v>
      </c>
      <c r="AA46" s="446">
        <v>37211</v>
      </c>
      <c r="AB46" s="446">
        <v>37212</v>
      </c>
      <c r="AC46" s="446">
        <v>37213</v>
      </c>
      <c r="AD46" s="446">
        <v>37214</v>
      </c>
      <c r="AE46" s="446">
        <v>37215</v>
      </c>
      <c r="AF46" s="446">
        <v>37216</v>
      </c>
      <c r="AG46" s="446" t="s">
        <v>187</v>
      </c>
    </row>
    <row r="47" spans="1:78" ht="14.1" customHeight="1" x14ac:dyDescent="0.2">
      <c r="A47" s="257" t="s">
        <v>139</v>
      </c>
      <c r="B47" s="268">
        <v>22.5</v>
      </c>
      <c r="C47" s="73">
        <v>22.5</v>
      </c>
      <c r="D47" s="73">
        <v>22.5</v>
      </c>
      <c r="E47" s="73">
        <v>22.5</v>
      </c>
      <c r="F47" s="73">
        <v>22.5</v>
      </c>
      <c r="G47" s="73">
        <v>22.5</v>
      </c>
      <c r="H47" s="73">
        <v>22.5</v>
      </c>
      <c r="I47" s="73">
        <v>22.5</v>
      </c>
      <c r="J47" s="73">
        <v>22.5</v>
      </c>
      <c r="K47" s="22">
        <v>22.5</v>
      </c>
      <c r="L47" s="22">
        <v>24</v>
      </c>
      <c r="M47" s="22">
        <v>24</v>
      </c>
      <c r="N47" s="22">
        <v>24</v>
      </c>
      <c r="O47" s="22">
        <v>24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24.001000000000001</v>
      </c>
      <c r="AC47" s="96">
        <v>24.001000000000001</v>
      </c>
      <c r="AD47" s="96">
        <v>24.001000000000001</v>
      </c>
      <c r="AE47" s="96">
        <v>24.001000000000001</v>
      </c>
      <c r="AF47" s="96">
        <v>24.001000000000001</v>
      </c>
      <c r="AG47" s="104">
        <v>22.5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23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24</v>
      </c>
      <c r="M48" s="22">
        <v>24</v>
      </c>
      <c r="N48" s="22">
        <v>24</v>
      </c>
      <c r="O48" s="22">
        <v>24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22.911764705882351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</v>
      </c>
      <c r="K49" s="22">
        <v>24</v>
      </c>
      <c r="L49" s="22">
        <v>23.5</v>
      </c>
      <c r="M49" s="22">
        <v>23.5</v>
      </c>
      <c r="N49" s="22">
        <v>23.5</v>
      </c>
      <c r="O49" s="22">
        <v>23.5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28</v>
      </c>
      <c r="AC49" s="96">
        <v>21.940000534057599</v>
      </c>
      <c r="AD49" s="96">
        <v>21.940000534057599</v>
      </c>
      <c r="AE49" s="96">
        <v>21.940000534057599</v>
      </c>
      <c r="AF49" s="96">
        <v>21.940000534057599</v>
      </c>
      <c r="AG49" s="105">
        <v>24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27.1875</v>
      </c>
      <c r="F50" s="22">
        <v>27.1875</v>
      </c>
      <c r="G50" s="22">
        <v>25.5</v>
      </c>
      <c r="H50" s="22">
        <v>27.1875</v>
      </c>
      <c r="I50" s="22">
        <v>27.1875</v>
      </c>
      <c r="J50" s="22">
        <v>27.1875</v>
      </c>
      <c r="K50" s="22">
        <v>27.1875</v>
      </c>
      <c r="L50" s="22">
        <v>18.608000000000001</v>
      </c>
      <c r="M50" s="22">
        <v>18.608000000000001</v>
      </c>
      <c r="N50" s="22">
        <v>24.899999618530298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20.174999237060501</v>
      </c>
      <c r="U50" s="22">
        <v>26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20.174999237060501</v>
      </c>
      <c r="AB50" s="96">
        <v>26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26.397941176470589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23.5</v>
      </c>
      <c r="C51" s="22">
        <v>23.5</v>
      </c>
      <c r="D51" s="22">
        <v>23.5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19.5</v>
      </c>
      <c r="M51" s="22">
        <v>19.5</v>
      </c>
      <c r="N51" s="22">
        <v>19.5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28.25</v>
      </c>
      <c r="AC51" s="96">
        <v>21.450000762939499</v>
      </c>
      <c r="AD51" s="96">
        <v>21.450000762939499</v>
      </c>
      <c r="AE51" s="96">
        <v>21.450000762939499</v>
      </c>
      <c r="AF51" s="96">
        <v>21.450000762939499</v>
      </c>
      <c r="AG51" s="105">
        <v>23.5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21.5</v>
      </c>
      <c r="C52" s="22">
        <v>21.5</v>
      </c>
      <c r="D52" s="22">
        <v>21.5</v>
      </c>
      <c r="E52" s="22">
        <v>21.5</v>
      </c>
      <c r="F52" s="22">
        <v>21.5</v>
      </c>
      <c r="G52" s="22">
        <v>21.5</v>
      </c>
      <c r="H52" s="22">
        <v>21.5</v>
      </c>
      <c r="I52" s="22">
        <v>21.5</v>
      </c>
      <c r="J52" s="22">
        <v>21.5</v>
      </c>
      <c r="K52" s="22">
        <v>21.5</v>
      </c>
      <c r="L52" s="22">
        <v>18</v>
      </c>
      <c r="M52" s="22">
        <v>18</v>
      </c>
      <c r="N52" s="22">
        <v>18</v>
      </c>
      <c r="O52" s="22">
        <v>18</v>
      </c>
      <c r="P52" s="22">
        <v>18</v>
      </c>
      <c r="Q52" s="22">
        <v>18</v>
      </c>
      <c r="R52" s="22">
        <v>18</v>
      </c>
      <c r="S52" s="22">
        <v>18</v>
      </c>
      <c r="T52" s="22">
        <v>18</v>
      </c>
      <c r="U52" s="22">
        <v>18</v>
      </c>
      <c r="V52" s="22">
        <v>18</v>
      </c>
      <c r="W52" s="22">
        <v>18</v>
      </c>
      <c r="X52" s="22">
        <v>18</v>
      </c>
      <c r="Y52" s="22">
        <v>18</v>
      </c>
      <c r="Z52" s="22">
        <v>18</v>
      </c>
      <c r="AA52" s="22">
        <v>18</v>
      </c>
      <c r="AB52" s="22">
        <v>18</v>
      </c>
      <c r="AC52" s="22">
        <v>18</v>
      </c>
      <c r="AD52" s="22">
        <v>18</v>
      </c>
      <c r="AE52" s="22">
        <v>18</v>
      </c>
      <c r="AF52" s="22">
        <v>18</v>
      </c>
      <c r="AG52" s="109">
        <v>21.482352941176469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</v>
      </c>
      <c r="C53" s="22">
        <v>22</v>
      </c>
      <c r="D53" s="22">
        <v>22</v>
      </c>
      <c r="E53" s="22">
        <v>22</v>
      </c>
      <c r="F53" s="22">
        <v>22</v>
      </c>
      <c r="G53" s="22">
        <v>22</v>
      </c>
      <c r="H53" s="22">
        <v>22</v>
      </c>
      <c r="I53" s="22">
        <v>22</v>
      </c>
      <c r="J53" s="22">
        <v>22</v>
      </c>
      <c r="K53" s="22">
        <v>22</v>
      </c>
      <c r="L53" s="22">
        <v>18.5</v>
      </c>
      <c r="M53" s="22">
        <v>18.5</v>
      </c>
      <c r="N53" s="22">
        <v>18.5</v>
      </c>
      <c r="O53" s="22">
        <v>18.5</v>
      </c>
      <c r="P53" s="22">
        <v>18.5</v>
      </c>
      <c r="Q53" s="22">
        <v>18.5</v>
      </c>
      <c r="R53" s="22">
        <v>18.5</v>
      </c>
      <c r="S53" s="22">
        <v>18.5</v>
      </c>
      <c r="T53" s="22">
        <v>18.5</v>
      </c>
      <c r="U53" s="22">
        <v>18.5</v>
      </c>
      <c r="V53" s="22">
        <v>18.5</v>
      </c>
      <c r="W53" s="97">
        <v>18.5</v>
      </c>
      <c r="X53" s="96">
        <v>18.5</v>
      </c>
      <c r="Y53" s="96">
        <v>18.5</v>
      </c>
      <c r="Z53" s="96">
        <v>33.25</v>
      </c>
      <c r="AA53" s="96">
        <v>18.5</v>
      </c>
      <c r="AB53" s="96">
        <v>18.5</v>
      </c>
      <c r="AC53" s="96">
        <v>18.5</v>
      </c>
      <c r="AD53" s="96">
        <v>18.5</v>
      </c>
      <c r="AE53" s="96">
        <v>18.5</v>
      </c>
      <c r="AF53" s="96">
        <v>18.5</v>
      </c>
      <c r="AG53" s="105">
        <v>21.982352941176469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30</v>
      </c>
      <c r="C56" s="22">
        <v>30</v>
      </c>
      <c r="D56" s="22">
        <v>27</v>
      </c>
      <c r="E56" s="22">
        <v>27</v>
      </c>
      <c r="F56" s="22">
        <v>27.004999160766602</v>
      </c>
      <c r="G56" s="22">
        <v>26.997501373291016</v>
      </c>
      <c r="H56" s="22">
        <v>27.002500534057617</v>
      </c>
      <c r="I56" s="22">
        <v>27</v>
      </c>
      <c r="J56" s="22">
        <v>26.998849868774414</v>
      </c>
      <c r="K56" s="22">
        <v>27</v>
      </c>
      <c r="L56" s="22">
        <v>27.918847122192382</v>
      </c>
      <c r="M56" s="22">
        <v>27.922495880126952</v>
      </c>
      <c r="N56" s="22">
        <v>27.922495880126952</v>
      </c>
      <c r="O56" s="22">
        <v>27.922495880126952</v>
      </c>
      <c r="P56" s="22">
        <v>27.919995346069335</v>
      </c>
      <c r="Q56" s="22">
        <v>27.919997253417968</v>
      </c>
      <c r="R56" s="22">
        <v>27.919997253417968</v>
      </c>
      <c r="S56" s="22">
        <v>27.919997253417968</v>
      </c>
      <c r="T56" s="22">
        <v>27.919997253417968</v>
      </c>
      <c r="U56" s="22">
        <v>27.919997253417968</v>
      </c>
      <c r="V56" s="22">
        <v>27.919997253417968</v>
      </c>
      <c r="W56" s="97">
        <v>27.919997253417968</v>
      </c>
      <c r="X56" s="96">
        <v>27.924998321533202</v>
      </c>
      <c r="Y56" s="96">
        <v>27.924998321533202</v>
      </c>
      <c r="Z56" s="96">
        <v>27.924998321533202</v>
      </c>
      <c r="AA56" s="96">
        <v>27.917498626708984</v>
      </c>
      <c r="AB56" s="96">
        <v>27.914999999999999</v>
      </c>
      <c r="AC56" s="96">
        <v>27.922499694824218</v>
      </c>
      <c r="AD56" s="96">
        <v>0</v>
      </c>
      <c r="AE56" s="96">
        <v>0</v>
      </c>
      <c r="AF56" s="96">
        <v>0</v>
      </c>
      <c r="AG56" s="105">
        <v>27.334231058756512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0.8" thickBot="1" x14ac:dyDescent="0.25"/>
    <row r="97" spans="1:52" ht="10.8" thickBot="1" x14ac:dyDescent="0.25">
      <c r="A97" s="36" t="s">
        <v>191</v>
      </c>
      <c r="B97" s="272">
        <v>37186</v>
      </c>
      <c r="C97" s="272">
        <v>37187</v>
      </c>
      <c r="D97" s="272">
        <v>37188</v>
      </c>
      <c r="E97" s="272">
        <v>37189</v>
      </c>
      <c r="F97" s="272">
        <v>37190</v>
      </c>
      <c r="G97" s="272">
        <v>37191</v>
      </c>
      <c r="H97" s="272">
        <v>37192</v>
      </c>
      <c r="I97" s="272">
        <v>37193</v>
      </c>
      <c r="J97" s="272">
        <v>37194</v>
      </c>
      <c r="K97" s="272">
        <v>37195</v>
      </c>
      <c r="L97" s="272">
        <v>37196</v>
      </c>
      <c r="M97" s="272">
        <v>37197</v>
      </c>
      <c r="N97" s="272">
        <v>37198</v>
      </c>
      <c r="O97" s="272">
        <v>37199</v>
      </c>
      <c r="P97" s="272">
        <v>37200</v>
      </c>
      <c r="Q97" s="272">
        <v>37201</v>
      </c>
      <c r="R97" s="272">
        <v>37202</v>
      </c>
      <c r="S97" s="272">
        <v>37203</v>
      </c>
      <c r="T97" s="272">
        <v>37204</v>
      </c>
      <c r="U97" s="272">
        <v>37205</v>
      </c>
      <c r="V97" s="272">
        <v>37206</v>
      </c>
      <c r="W97" s="272">
        <v>37207</v>
      </c>
      <c r="X97" s="272">
        <v>37208</v>
      </c>
      <c r="Y97" s="272">
        <v>37209</v>
      </c>
      <c r="Z97" s="272">
        <v>37210</v>
      </c>
      <c r="AA97" s="272">
        <v>37211</v>
      </c>
      <c r="AB97" s="272">
        <v>37212</v>
      </c>
      <c r="AC97" s="73">
        <v>37213</v>
      </c>
      <c r="AD97" s="73">
        <v>37214</v>
      </c>
      <c r="AE97" s="73">
        <v>37215</v>
      </c>
      <c r="AF97" s="258">
        <v>37216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24.6</v>
      </c>
      <c r="C98" s="73">
        <v>24.25</v>
      </c>
      <c r="D98" s="73">
        <v>24.25</v>
      </c>
      <c r="E98" s="73">
        <v>24.25</v>
      </c>
      <c r="F98" s="73">
        <v>24.25</v>
      </c>
      <c r="G98" s="73">
        <v>24.25</v>
      </c>
      <c r="H98" s="73">
        <v>24.25</v>
      </c>
      <c r="I98" s="73">
        <v>24.25</v>
      </c>
      <c r="J98" s="73">
        <v>24.25</v>
      </c>
      <c r="K98" s="73">
        <v>24.25</v>
      </c>
      <c r="L98" s="73">
        <v>24.25</v>
      </c>
      <c r="M98" s="73">
        <v>24.25</v>
      </c>
      <c r="N98" s="73">
        <v>24.25</v>
      </c>
      <c r="O98" s="73">
        <v>24.25</v>
      </c>
      <c r="P98" s="73">
        <v>24.25</v>
      </c>
      <c r="Q98" s="73">
        <v>24.25</v>
      </c>
      <c r="R98" s="73">
        <v>24.25</v>
      </c>
      <c r="S98" s="73">
        <v>24.25</v>
      </c>
      <c r="T98" s="73">
        <v>24.25</v>
      </c>
      <c r="U98" s="73">
        <v>24.25</v>
      </c>
      <c r="V98" s="73">
        <v>24.25</v>
      </c>
      <c r="W98" s="258">
        <v>24.25</v>
      </c>
      <c r="X98" s="73">
        <v>24.25</v>
      </c>
      <c r="Y98" s="73">
        <v>24.25</v>
      </c>
      <c r="Z98" s="73">
        <v>24.25</v>
      </c>
      <c r="AA98" s="73">
        <v>24.25</v>
      </c>
      <c r="AB98" s="73">
        <v>24.25</v>
      </c>
      <c r="AC98" s="22">
        <v>24.25</v>
      </c>
      <c r="AD98" s="22">
        <v>24.25</v>
      </c>
      <c r="AE98" s="22">
        <v>24.25</v>
      </c>
      <c r="AF98" s="97">
        <v>24.25</v>
      </c>
      <c r="AG98" s="36">
        <v>22.5</v>
      </c>
      <c r="AH98" s="36">
        <v>14.369999885559082</v>
      </c>
      <c r="AZ98" s="36">
        <v>22.5</v>
      </c>
    </row>
    <row r="99" spans="1:52" x14ac:dyDescent="0.2">
      <c r="A99" s="36" t="s">
        <v>140</v>
      </c>
      <c r="B99" s="269">
        <v>24.25</v>
      </c>
      <c r="C99" s="22">
        <v>24.25</v>
      </c>
      <c r="D99" s="22">
        <v>24.25</v>
      </c>
      <c r="E99" s="22">
        <v>24.25</v>
      </c>
      <c r="F99" s="22">
        <v>24.25</v>
      </c>
      <c r="G99" s="22">
        <v>24.25</v>
      </c>
      <c r="H99" s="22">
        <v>24.25</v>
      </c>
      <c r="I99" s="22">
        <v>24.25</v>
      </c>
      <c r="J99" s="22">
        <v>24.25</v>
      </c>
      <c r="K99" s="22">
        <v>24.25</v>
      </c>
      <c r="L99" s="22">
        <v>24.25</v>
      </c>
      <c r="M99" s="22">
        <v>24.25</v>
      </c>
      <c r="N99" s="22">
        <v>24.25</v>
      </c>
      <c r="O99" s="22">
        <v>24.25</v>
      </c>
      <c r="P99" s="22">
        <v>24.25</v>
      </c>
      <c r="Q99" s="22">
        <v>24.25</v>
      </c>
      <c r="R99" s="22">
        <v>24.25</v>
      </c>
      <c r="S99" s="22">
        <v>24.25</v>
      </c>
      <c r="T99" s="22">
        <v>24.25</v>
      </c>
      <c r="U99" s="22">
        <v>24.25</v>
      </c>
      <c r="V99" s="22">
        <v>24.25</v>
      </c>
      <c r="W99" s="97">
        <v>24.25</v>
      </c>
      <c r="X99" s="22">
        <v>24.25</v>
      </c>
      <c r="Y99" s="22">
        <v>24.25</v>
      </c>
      <c r="Z99" s="22">
        <v>24.25</v>
      </c>
      <c r="AA99" s="22">
        <v>24.25</v>
      </c>
      <c r="AB99" s="22">
        <v>24.25</v>
      </c>
      <c r="AC99" s="22">
        <v>24.25</v>
      </c>
      <c r="AD99" s="22">
        <v>24.25</v>
      </c>
      <c r="AE99" s="22">
        <v>24.25</v>
      </c>
      <c r="AF99" s="97">
        <v>24.25</v>
      </c>
      <c r="AG99" s="36">
        <v>23</v>
      </c>
      <c r="AH99" s="36">
        <v>7.4600000381469727</v>
      </c>
      <c r="AZ99" s="36">
        <v>22.911764705882351</v>
      </c>
    </row>
    <row r="100" spans="1:52" x14ac:dyDescent="0.2">
      <c r="A100" s="36" t="s">
        <v>142</v>
      </c>
      <c r="B100" s="134">
        <v>24.25</v>
      </c>
      <c r="C100" s="22">
        <v>25</v>
      </c>
      <c r="D100" s="22">
        <v>25</v>
      </c>
      <c r="E100" s="22">
        <v>25</v>
      </c>
      <c r="F100" s="22">
        <v>25</v>
      </c>
      <c r="G100" s="22">
        <v>25</v>
      </c>
      <c r="H100" s="22">
        <v>25</v>
      </c>
      <c r="I100" s="22">
        <v>25</v>
      </c>
      <c r="J100" s="22">
        <v>25</v>
      </c>
      <c r="K100" s="22">
        <v>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24.25</v>
      </c>
      <c r="AF100" s="97">
        <v>24.25</v>
      </c>
      <c r="AG100" s="36">
        <v>24</v>
      </c>
      <c r="AZ100" s="36">
        <v>24</v>
      </c>
    </row>
    <row r="101" spans="1:52" x14ac:dyDescent="0.2">
      <c r="A101" s="36" t="s">
        <v>144</v>
      </c>
      <c r="B101" s="134">
        <v>23.66</v>
      </c>
      <c r="C101" s="22">
        <v>27.1875</v>
      </c>
      <c r="D101" s="22">
        <v>27.1875</v>
      </c>
      <c r="E101" s="22">
        <v>27.1875</v>
      </c>
      <c r="F101" s="22">
        <v>27.1875</v>
      </c>
      <c r="G101" s="22">
        <v>25.5</v>
      </c>
      <c r="H101" s="22">
        <v>27.1875</v>
      </c>
      <c r="I101" s="22">
        <v>27.1875</v>
      </c>
      <c r="J101" s="22">
        <v>27.1875</v>
      </c>
      <c r="K101" s="22">
        <v>27.1875</v>
      </c>
      <c r="L101" s="22">
        <v>18.608000000000001</v>
      </c>
      <c r="M101" s="22">
        <v>18.608000000000001</v>
      </c>
      <c r="N101" s="22">
        <v>24.899999618530298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20.174999237060501</v>
      </c>
      <c r="U101" s="22">
        <v>26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20.174999237060501</v>
      </c>
      <c r="AB101" s="22">
        <v>26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27.046875</v>
      </c>
      <c r="AZ101" s="36">
        <v>26.397941176470589</v>
      </c>
    </row>
    <row r="102" spans="1:52" x14ac:dyDescent="0.2">
      <c r="A102" s="36" t="s">
        <v>143</v>
      </c>
      <c r="B102" s="134">
        <v>23.66</v>
      </c>
      <c r="C102" s="22">
        <v>24</v>
      </c>
      <c r="D102" s="22">
        <v>24</v>
      </c>
      <c r="E102" s="22">
        <v>24</v>
      </c>
      <c r="F102" s="22">
        <v>24</v>
      </c>
      <c r="G102" s="22">
        <v>24</v>
      </c>
      <c r="H102" s="22">
        <v>24</v>
      </c>
      <c r="I102" s="22">
        <v>24</v>
      </c>
      <c r="J102" s="22">
        <v>24</v>
      </c>
      <c r="K102" s="22">
        <v>24</v>
      </c>
      <c r="L102" s="22">
        <v>20.75</v>
      </c>
      <c r="M102" s="22">
        <v>20.75</v>
      </c>
      <c r="N102" s="22">
        <v>20.75</v>
      </c>
      <c r="O102" s="22">
        <v>20.75</v>
      </c>
      <c r="P102" s="22">
        <v>20.75</v>
      </c>
      <c r="Q102" s="22">
        <v>20.75</v>
      </c>
      <c r="R102" s="22">
        <v>20.75</v>
      </c>
      <c r="S102" s="22">
        <v>20.75</v>
      </c>
      <c r="T102" s="22">
        <v>20.75</v>
      </c>
      <c r="U102" s="22">
        <v>20.75</v>
      </c>
      <c r="V102" s="22">
        <v>20.75</v>
      </c>
      <c r="W102" s="97">
        <v>20.75</v>
      </c>
      <c r="X102" s="22">
        <v>20.75</v>
      </c>
      <c r="Y102" s="22">
        <v>20.75</v>
      </c>
      <c r="Z102" s="22">
        <v>20.75</v>
      </c>
      <c r="AA102" s="22">
        <v>20.75</v>
      </c>
      <c r="AB102" s="22">
        <v>20.75</v>
      </c>
      <c r="AC102" s="22">
        <v>20.75</v>
      </c>
      <c r="AD102" s="22">
        <v>20.75</v>
      </c>
      <c r="AE102" s="22">
        <v>20.75</v>
      </c>
      <c r="AF102" s="97">
        <v>20.75</v>
      </c>
      <c r="AG102" s="36">
        <v>23.5</v>
      </c>
      <c r="AZ102" s="36">
        <v>23.5</v>
      </c>
    </row>
    <row r="103" spans="1:52" ht="10.8" thickBot="1" x14ac:dyDescent="0.25">
      <c r="A103" s="36" t="s">
        <v>141</v>
      </c>
      <c r="B103" s="134">
        <v>23.9</v>
      </c>
      <c r="C103" s="22">
        <v>22.25</v>
      </c>
      <c r="D103" s="22">
        <v>22.25</v>
      </c>
      <c r="E103" s="22">
        <v>22.25</v>
      </c>
      <c r="F103" s="22">
        <v>22.25</v>
      </c>
      <c r="G103" s="22">
        <v>22.25</v>
      </c>
      <c r="H103" s="22">
        <v>22.25</v>
      </c>
      <c r="I103" s="22">
        <v>22.25</v>
      </c>
      <c r="J103" s="22">
        <v>22.25</v>
      </c>
      <c r="K103" s="22">
        <v>22.25</v>
      </c>
      <c r="L103" s="22">
        <v>19.25</v>
      </c>
      <c r="M103" s="22">
        <v>19.25</v>
      </c>
      <c r="N103" s="22">
        <v>19.25</v>
      </c>
      <c r="O103" s="22">
        <v>19.25</v>
      </c>
      <c r="P103" s="22">
        <v>19.25</v>
      </c>
      <c r="Q103" s="22">
        <v>19.25</v>
      </c>
      <c r="R103" s="22">
        <v>19.25</v>
      </c>
      <c r="S103" s="22">
        <v>19.25</v>
      </c>
      <c r="T103" s="22">
        <v>19.25</v>
      </c>
      <c r="U103" s="22">
        <v>19.25</v>
      </c>
      <c r="V103" s="22">
        <v>19.25</v>
      </c>
      <c r="W103" s="97">
        <v>19.25</v>
      </c>
      <c r="X103" s="22">
        <v>19.25</v>
      </c>
      <c r="Y103" s="22">
        <v>19.25</v>
      </c>
      <c r="Z103" s="22">
        <v>19.25</v>
      </c>
      <c r="AA103" s="22">
        <v>19.25</v>
      </c>
      <c r="AB103" s="22">
        <v>19.25</v>
      </c>
      <c r="AC103" s="29">
        <v>19.25</v>
      </c>
      <c r="AD103" s="29">
        <v>19.25</v>
      </c>
      <c r="AE103" s="29">
        <v>19.25</v>
      </c>
      <c r="AF103" s="259">
        <v>19.25</v>
      </c>
      <c r="AG103" s="36">
        <v>21.5</v>
      </c>
      <c r="AZ103" s="36">
        <v>21.482352941176469</v>
      </c>
    </row>
    <row r="104" spans="1:52" ht="10.8" thickBot="1" x14ac:dyDescent="0.25">
      <c r="A104" s="36" t="s">
        <v>145</v>
      </c>
      <c r="B104" s="273">
        <v>24.4</v>
      </c>
      <c r="C104" s="29">
        <v>22.75</v>
      </c>
      <c r="D104" s="29">
        <v>22.75</v>
      </c>
      <c r="E104" s="29">
        <v>22.75</v>
      </c>
      <c r="F104" s="29">
        <v>22.75</v>
      </c>
      <c r="G104" s="29">
        <v>22.75</v>
      </c>
      <c r="H104" s="29">
        <v>22.75</v>
      </c>
      <c r="I104" s="29">
        <v>22.75</v>
      </c>
      <c r="J104" s="29">
        <v>22.75</v>
      </c>
      <c r="K104" s="29">
        <v>22.75</v>
      </c>
      <c r="L104" s="29">
        <v>19.75</v>
      </c>
      <c r="M104" s="29">
        <v>19.75</v>
      </c>
      <c r="N104" s="29">
        <v>19.75</v>
      </c>
      <c r="O104" s="29">
        <v>19.75</v>
      </c>
      <c r="P104" s="29">
        <v>19.75</v>
      </c>
      <c r="Q104" s="29">
        <v>19.75</v>
      </c>
      <c r="R104" s="29">
        <v>19.75</v>
      </c>
      <c r="S104" s="29">
        <v>19.75</v>
      </c>
      <c r="T104" s="29">
        <v>19.75</v>
      </c>
      <c r="U104" s="29">
        <v>19.75</v>
      </c>
      <c r="V104" s="29">
        <v>19.75</v>
      </c>
      <c r="W104" s="259">
        <v>19.75</v>
      </c>
      <c r="X104" s="29">
        <v>19.75</v>
      </c>
      <c r="Y104" s="29">
        <v>19.75</v>
      </c>
      <c r="Z104" s="443">
        <v>34.5</v>
      </c>
      <c r="AA104" s="29">
        <v>19.75</v>
      </c>
      <c r="AB104" s="29">
        <v>19.75</v>
      </c>
      <c r="AC104" s="22">
        <v>19.75</v>
      </c>
      <c r="AD104" s="22">
        <v>19.75</v>
      </c>
      <c r="AE104" s="22">
        <v>19.75</v>
      </c>
      <c r="AF104" s="22">
        <v>19.75</v>
      </c>
      <c r="AG104" s="36">
        <v>22</v>
      </c>
      <c r="AH104" s="36">
        <v>67.5</v>
      </c>
      <c r="AZ104" s="36">
        <v>21.982352941176469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34</v>
      </c>
      <c r="C107" s="36">
        <v>34.5</v>
      </c>
      <c r="D107" s="36">
        <v>29</v>
      </c>
      <c r="E107" s="36">
        <v>29</v>
      </c>
      <c r="F107" s="36">
        <v>29.004999160766602</v>
      </c>
      <c r="G107" s="36">
        <v>28.997501373291016</v>
      </c>
      <c r="H107" s="36">
        <v>29.002500534057617</v>
      </c>
      <c r="I107" s="36">
        <v>29</v>
      </c>
      <c r="J107" s="36">
        <v>28.998849868774414</v>
      </c>
      <c r="K107" s="36">
        <v>29</v>
      </c>
      <c r="L107" s="36">
        <v>29.998848037719725</v>
      </c>
      <c r="M107" s="36">
        <v>30.002496795654295</v>
      </c>
      <c r="N107" s="36">
        <v>30.002496795654295</v>
      </c>
      <c r="O107" s="36">
        <v>30.002496795654295</v>
      </c>
      <c r="P107" s="36">
        <v>29.999996261596678</v>
      </c>
      <c r="Q107" s="36">
        <v>29.999998168945311</v>
      </c>
      <c r="R107" s="36">
        <v>29.999998168945311</v>
      </c>
      <c r="S107" s="36">
        <v>29.999998168945311</v>
      </c>
      <c r="T107" s="36">
        <v>29.999998168945311</v>
      </c>
      <c r="U107" s="36">
        <v>29.999998168945311</v>
      </c>
      <c r="V107" s="36">
        <v>29.999998168945311</v>
      </c>
      <c r="W107" s="36">
        <v>29.999998168945311</v>
      </c>
      <c r="X107" s="36">
        <v>30.004999237060545</v>
      </c>
      <c r="Y107" s="36">
        <v>30.004999237060545</v>
      </c>
      <c r="Z107" s="36">
        <v>30.004999237060545</v>
      </c>
      <c r="AA107" s="36">
        <v>29.997499542236326</v>
      </c>
      <c r="AB107" s="36">
        <v>29.995000915527342</v>
      </c>
      <c r="AC107" s="36">
        <v>30.002500610351561</v>
      </c>
      <c r="AD107" s="36">
        <v>30.002500610351561</v>
      </c>
      <c r="AE107" s="36">
        <v>0</v>
      </c>
      <c r="AF107" s="36">
        <v>0</v>
      </c>
      <c r="AG107" s="36">
        <v>27.428846767970494</v>
      </c>
      <c r="AH107" s="36">
        <v>44</v>
      </c>
      <c r="AK107" s="36" t="s">
        <v>203</v>
      </c>
      <c r="AZ107" s="36">
        <v>27.334231058756512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/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5">
      <c r="A8" s="375">
        <f>+'Power Price'!A6</f>
        <v>37183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0.8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5227.4228165758623</v>
      </c>
      <c r="D16" s="347">
        <f ca="1">+'Power Price'!D67</f>
        <v>5878.1435289306892</v>
      </c>
      <c r="E16" s="347">
        <f>+'Power Price'!E67</f>
        <v>9831.4606741573043</v>
      </c>
      <c r="F16" s="410">
        <f ca="1">+'Power Price'!F67</f>
        <v>6979.0090065546183</v>
      </c>
      <c r="G16" s="347">
        <f>+'Power Price'!G67</f>
        <v>11260.934622581988</v>
      </c>
      <c r="H16" s="347">
        <f>+'Power Price'!H67</f>
        <v>11549.340037712131</v>
      </c>
      <c r="I16" s="347">
        <f>+'Power Price'!I67</f>
        <v>10972.529207451846</v>
      </c>
      <c r="J16" s="347">
        <f>+'Power Price'!J67</f>
        <v>14854.54837672774</v>
      </c>
      <c r="K16" s="347">
        <f>+'Power Price'!K67</f>
        <v>13725.490196078432</v>
      </c>
      <c r="L16" s="347">
        <f>+'Power Price'!L67</f>
        <v>15983.60655737705</v>
      </c>
      <c r="M16" s="347">
        <f>+'Power Price'!M67</f>
        <v>10257.366654233496</v>
      </c>
      <c r="N16" s="347">
        <f>+'Power Price'!N67</f>
        <v>9615.3846153846152</v>
      </c>
      <c r="O16" s="347">
        <f>+'Power Price'!O67</f>
        <v>14146.866849878394</v>
      </c>
      <c r="P16" s="347">
        <f>+'Power Price'!P67</f>
        <v>13008.514664143802</v>
      </c>
      <c r="Q16" s="347">
        <f>+'Power Price'!Q67</f>
        <v>15285.219035612985</v>
      </c>
      <c r="R16" s="347">
        <f>+'Power Price'!R67</f>
        <v>13275.751759436978</v>
      </c>
      <c r="S16" s="347">
        <f>+'Power Price'!S67</f>
        <v>11660.544459309402</v>
      </c>
      <c r="T16" s="347">
        <f>+'Power Price'!T67</f>
        <v>12207.192345760475</v>
      </c>
      <c r="U16" s="347">
        <f>+'Power Price'!U67</f>
        <v>11114.743380189604</v>
      </c>
      <c r="V16" s="347">
        <f>+'Power Price'!V67</f>
        <v>11659.697651978127</v>
      </c>
      <c r="W16" s="410">
        <f>+'Power Price'!W67</f>
        <v>12280.725468793822</v>
      </c>
      <c r="X16" s="347">
        <f>+'Power Price'!X67</f>
        <v>11369.106102737982</v>
      </c>
      <c r="Y16" s="347">
        <f>+'Power Price'!Y67</f>
        <v>10951.98442193996</v>
      </c>
      <c r="Z16" s="347">
        <f>+'Power Price'!Z67</f>
        <v>10741.577703593781</v>
      </c>
      <c r="AA16" s="347">
        <f>+'Power Price'!AA67</f>
        <v>10344.139240593098</v>
      </c>
      <c r="AB16" s="347">
        <f>+'Power Price'!AB67</f>
        <v>9980.8684228807342</v>
      </c>
      <c r="AC16" s="367">
        <f ca="1">+'Power Price'!AC67</f>
        <v>10525.289944380693</v>
      </c>
    </row>
    <row r="17" spans="1:29" ht="13.65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5386.3298662704301</v>
      </c>
      <c r="D17" s="341">
        <f ca="1">+'Power Price'!D68</f>
        <v>6031.4864035984465</v>
      </c>
      <c r="E17" s="341">
        <f>+'Power Price'!E68</f>
        <v>9898.341359015516</v>
      </c>
      <c r="F17" s="411">
        <f ca="1">+'Power Price'!F68</f>
        <v>7105.3858762947975</v>
      </c>
      <c r="G17" s="341">
        <f>+'Power Price'!G68</f>
        <v>11245.146810772705</v>
      </c>
      <c r="H17" s="341">
        <f>+'Power Price'!H68</f>
        <v>11549.340037712131</v>
      </c>
      <c r="I17" s="341">
        <f>+'Power Price'!I68</f>
        <v>10940.953583833279</v>
      </c>
      <c r="J17" s="341">
        <f>+'Power Price'!J68</f>
        <v>15400.996464159434</v>
      </c>
      <c r="K17" s="341">
        <f>+'Power Price'!K68</f>
        <v>13725.490196078432</v>
      </c>
      <c r="L17" s="341">
        <f>+'Power Price'!L68</f>
        <v>17076.502732240435</v>
      </c>
      <c r="M17" s="341">
        <f>+'Power Price'!M68</f>
        <v>11189.854531891084</v>
      </c>
      <c r="N17" s="341">
        <f>+'Power Price'!N68</f>
        <v>10451.505016722407</v>
      </c>
      <c r="O17" s="341">
        <f>+'Power Price'!O68</f>
        <v>15013.852690973181</v>
      </c>
      <c r="P17" s="341">
        <f>+'Power Price'!P68</f>
        <v>13954.588457899716</v>
      </c>
      <c r="Q17" s="341">
        <f>+'Power Price'!Q68</f>
        <v>16073.116924046644</v>
      </c>
      <c r="R17" s="341">
        <f>+'Power Price'!R68</f>
        <v>14395.393474088291</v>
      </c>
      <c r="S17" s="341">
        <f>+'Power Price'!S68</f>
        <v>11660.544459309402</v>
      </c>
      <c r="T17" s="341">
        <f>+'Power Price'!T68</f>
        <v>12207.192345760475</v>
      </c>
      <c r="U17" s="341">
        <f>+'Power Price'!U68</f>
        <v>11114.743380189604</v>
      </c>
      <c r="V17" s="341">
        <f>+'Power Price'!V68</f>
        <v>11659.697651978127</v>
      </c>
      <c r="W17" s="411">
        <f>+'Power Price'!W68</f>
        <v>12737.607250632773</v>
      </c>
      <c r="X17" s="341">
        <f>+'Power Price'!X68</f>
        <v>11934.166442493457</v>
      </c>
      <c r="Y17" s="341">
        <f>+'Power Price'!Y68</f>
        <v>11437.348364663578</v>
      </c>
      <c r="Z17" s="341">
        <f>+'Power Price'!Z68</f>
        <v>11290.472980713641</v>
      </c>
      <c r="AA17" s="341">
        <f>+'Power Price'!AA68</f>
        <v>11035.693208537446</v>
      </c>
      <c r="AB17" s="341">
        <f>+'Power Price'!AB68</f>
        <v>10831.304085703516</v>
      </c>
      <c r="AC17" s="368">
        <f ca="1">+'Power Price'!AC68</f>
        <v>11154.371752042842</v>
      </c>
    </row>
    <row r="18" spans="1:29" ht="13.65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5259.6169720983989</v>
      </c>
      <c r="D18" s="341">
        <f ca="1">+'Power Price'!D69</f>
        <v>6078.5115518298917</v>
      </c>
      <c r="E18" s="341">
        <f>+'Power Price'!E69</f>
        <v>9831.4606741573043</v>
      </c>
      <c r="F18" s="411">
        <f ca="1">+'Power Price'!F69</f>
        <v>7056.5297326951986</v>
      </c>
      <c r="G18" s="341">
        <f>+'Power Price'!G69</f>
        <v>11418.812740674821</v>
      </c>
      <c r="H18" s="341">
        <f>+'Power Price'!H69</f>
        <v>11549.340037712131</v>
      </c>
      <c r="I18" s="341">
        <f>+'Power Price'!I69</f>
        <v>11288.285443637511</v>
      </c>
      <c r="J18" s="341">
        <f>+'Power Price'!J69</f>
        <v>16122.897246330225</v>
      </c>
      <c r="K18" s="341">
        <f>+'Power Price'!K69</f>
        <v>15032.679738562092</v>
      </c>
      <c r="L18" s="341">
        <f>+'Power Price'!L69</f>
        <v>17213.114754098358</v>
      </c>
      <c r="M18" s="341">
        <f>+'Power Price'!M69</f>
        <v>11656.09847071988</v>
      </c>
      <c r="N18" s="341">
        <f>+'Power Price'!N69</f>
        <v>12625.418060200667</v>
      </c>
      <c r="O18" s="341">
        <f>+'Power Price'!O69</f>
        <v>15723.15956644198</v>
      </c>
      <c r="P18" s="341">
        <f>+'Power Price'!P69</f>
        <v>14585.304320403657</v>
      </c>
      <c r="Q18" s="341">
        <f>+'Power Price'!Q69</f>
        <v>16861.014812480302</v>
      </c>
      <c r="R18" s="341">
        <f>+'Power Price'!R69</f>
        <v>14315.419065898912</v>
      </c>
      <c r="S18" s="341">
        <f>+'Power Price'!S69</f>
        <v>12337.595818069785</v>
      </c>
      <c r="T18" s="341">
        <f>+'Power Price'!T69</f>
        <v>12619.597492576708</v>
      </c>
      <c r="U18" s="341">
        <f>+'Power Price'!U69</f>
        <v>11768.551814318404</v>
      </c>
      <c r="V18" s="341">
        <f>+'Power Price'!V69</f>
        <v>12624.638147314248</v>
      </c>
      <c r="W18" s="411">
        <f>+'Power Price'!W69</f>
        <v>13377.985191893726</v>
      </c>
      <c r="X18" s="341">
        <f>+'Power Price'!X69</f>
        <v>12786.360295016737</v>
      </c>
      <c r="Y18" s="341">
        <f>+'Power Price'!Y69</f>
        <v>12217.376192420637</v>
      </c>
      <c r="Z18" s="341">
        <f>+'Power Price'!Z69</f>
        <v>12054.467513714124</v>
      </c>
      <c r="AA18" s="341">
        <f>+'Power Price'!AA69</f>
        <v>11462.361503807371</v>
      </c>
      <c r="AB18" s="341">
        <f>+'Power Price'!AB69</f>
        <v>10936.240894746245</v>
      </c>
      <c r="AC18" s="368">
        <f ca="1">+'Power Price'!AC69</f>
        <v>11665.201968920152</v>
      </c>
    </row>
    <row r="19" spans="1:29" ht="13.65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5008.1001320785872</v>
      </c>
      <c r="D19" s="341">
        <f ca="1">+'Power Price'!D70</f>
        <v>4764.8741870880867</v>
      </c>
      <c r="E19" s="341">
        <f>+'Power Price'!E70</f>
        <v>8694.4890315676821</v>
      </c>
      <c r="F19" s="411">
        <f ca="1">+'Power Price'!F70</f>
        <v>6155.821116911452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11096.605744125327</v>
      </c>
      <c r="N19" s="341">
        <f>+'Power Price'!N70</f>
        <v>12207.357859531772</v>
      </c>
      <c r="O19" s="341">
        <f>+'Power Price'!O70</f>
        <v>15368.506128707579</v>
      </c>
      <c r="P19" s="341">
        <f>+'Power Price'!P70</f>
        <v>14269.946389151686</v>
      </c>
      <c r="Q19" s="341">
        <f>+'Power Price'!Q70</f>
        <v>16467.065868263471</v>
      </c>
      <c r="R19" s="341">
        <f>+'Power Price'!R70</f>
        <v>12875.879718490081</v>
      </c>
      <c r="S19" s="341">
        <f>+'Power Price'!S70</f>
        <v>11902.338954367709</v>
      </c>
      <c r="T19" s="341">
        <f>+'Power Price'!T70</f>
        <v>11959.749257670735</v>
      </c>
      <c r="U19" s="341">
        <f>+'Power Price'!U70</f>
        <v>11605.099705786204</v>
      </c>
      <c r="V19" s="341">
        <f>+'Power Price'!V70</f>
        <v>12142.167899646189</v>
      </c>
      <c r="W19" s="411">
        <f>+'Power Price'!W70</f>
        <v>12669.68325791855</v>
      </c>
      <c r="X19" s="341">
        <f>+'Power Price'!X70</f>
        <v>8902.8651493856687</v>
      </c>
      <c r="Y19" s="341">
        <f>+'Power Price'!Y70</f>
        <v>7619.68295799928</v>
      </c>
      <c r="Z19" s="341">
        <f>+'Power Price'!Z70</f>
        <v>6928.86240052432</v>
      </c>
      <c r="AA19" s="341">
        <f>+'Power Price'!AA70</f>
        <v>9030.5593691322756</v>
      </c>
      <c r="AB19" s="341">
        <f>+'Power Price'!AB70</f>
        <v>9499.9491395907371</v>
      </c>
      <c r="AC19" s="368">
        <f ca="1">+'Power Price'!AC70</f>
        <v>8920.5705958947547</v>
      </c>
    </row>
    <row r="20" spans="1:29" ht="13.65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5344.2298167409617</v>
      </c>
      <c r="D20" s="341">
        <f ca="1">+'Power Price'!D71</f>
        <v>5899.8159885504001</v>
      </c>
      <c r="E20" s="341">
        <f>+'Power Price'!E71</f>
        <v>9122.5254146602474</v>
      </c>
      <c r="F20" s="411">
        <f ca="1">+'Power Price'!F71</f>
        <v>6788.8570733172028</v>
      </c>
      <c r="G20" s="341">
        <f>+'Power Price'!G71</f>
        <v>10907.011276923378</v>
      </c>
      <c r="H20" s="341">
        <f>+'Power Price'!H71</f>
        <v>10999.371464487744</v>
      </c>
      <c r="I20" s="341">
        <f>+'Power Price'!I71</f>
        <v>10814.651089359015</v>
      </c>
      <c r="J20" s="341">
        <f>+'Power Price'!J71</f>
        <v>15905.032322582949</v>
      </c>
      <c r="K20" s="341">
        <f>+'Power Price'!K71</f>
        <v>14596.949891067539</v>
      </c>
      <c r="L20" s="341">
        <f>+'Power Price'!L71</f>
        <v>17213.114754098358</v>
      </c>
      <c r="M20" s="341">
        <f>+'Power Price'!M71</f>
        <v>12308.839985080194</v>
      </c>
      <c r="N20" s="341">
        <f>+'Power Price'!N71</f>
        <v>13043.478260869564</v>
      </c>
      <c r="O20" s="341">
        <f>+'Power Price'!O71</f>
        <v>15762.529613878851</v>
      </c>
      <c r="P20" s="341">
        <f>+'Power Price'!P71</f>
        <v>14506.464837590665</v>
      </c>
      <c r="Q20" s="341">
        <f>+'Power Price'!Q71</f>
        <v>17018.594390167036</v>
      </c>
      <c r="R20" s="341">
        <f>+'Power Price'!R71</f>
        <v>14555.34229046705</v>
      </c>
      <c r="S20" s="341">
        <f>+'Power Price'!S71</f>
        <v>12500.358152795796</v>
      </c>
      <c r="T20" s="341">
        <f>+'Power Price'!T71</f>
        <v>12537.116463213461</v>
      </c>
      <c r="U20" s="341">
        <f>+'Power Price'!U71</f>
        <v>12258.908139915004</v>
      </c>
      <c r="V20" s="341">
        <f>+'Power Price'!V71</f>
        <v>12705.049855258925</v>
      </c>
      <c r="W20" s="411">
        <f>+'Power Price'!W71</f>
        <v>13410.426501846787</v>
      </c>
      <c r="X20" s="341">
        <f>+'Power Price'!X71</f>
        <v>12483.115082133705</v>
      </c>
      <c r="Y20" s="341">
        <f>+'Power Price'!Y71</f>
        <v>11818.047411256766</v>
      </c>
      <c r="Z20" s="341">
        <f>+'Power Price'!Z71</f>
        <v>11735.420668561825</v>
      </c>
      <c r="AA20" s="341">
        <f>+'Power Price'!AA71</f>
        <v>11161.764550084841</v>
      </c>
      <c r="AB20" s="341">
        <f>+'Power Price'!AB71</f>
        <v>10633.934685310523</v>
      </c>
      <c r="AC20" s="368">
        <f ca="1">+'Power Price'!AC71</f>
        <v>11390.037307842735</v>
      </c>
    </row>
    <row r="21" spans="1:29" ht="13.65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5145.9055638104664</v>
      </c>
      <c r="D21" s="341">
        <f ca="1">+'Power Price'!D72</f>
        <v>5673.6863627070124</v>
      </c>
      <c r="E21" s="341">
        <f>+'Power Price'!E72</f>
        <v>8587.4799357945431</v>
      </c>
      <c r="F21" s="411">
        <f ca="1">+'Power Price'!F72</f>
        <v>6469.0239541040064</v>
      </c>
      <c r="G21" s="341">
        <f>+'Power Price'!G72</f>
        <v>10237.703815093466</v>
      </c>
      <c r="H21" s="341">
        <f>+'Power Price'!H72</f>
        <v>10292.269013199246</v>
      </c>
      <c r="I21" s="341">
        <f>+'Power Price'!I72</f>
        <v>10183.138616987686</v>
      </c>
      <c r="J21" s="341">
        <f>+'Power Price'!J72</f>
        <v>15387.156684167292</v>
      </c>
      <c r="K21" s="341">
        <f>+'Power Price'!K72</f>
        <v>13834.422657952069</v>
      </c>
      <c r="L21" s="341">
        <f>+'Power Price'!L72</f>
        <v>16939.890710382515</v>
      </c>
      <c r="M21" s="341">
        <f>+'Power Price'!M72</f>
        <v>13054.830287206267</v>
      </c>
      <c r="N21" s="341">
        <f>+'Power Price'!N72</f>
        <v>14381.270903010032</v>
      </c>
      <c r="O21" s="341">
        <f>+'Power Price'!O72</f>
        <v>17299.352895066313</v>
      </c>
      <c r="P21" s="341">
        <f>+'Power Price'!P72</f>
        <v>15846.736045411541</v>
      </c>
      <c r="Q21" s="341">
        <f>+'Power Price'!Q72</f>
        <v>18751.969744721086</v>
      </c>
      <c r="R21" s="341">
        <f>+'Power Price'!R72</f>
        <v>15595.009596928981</v>
      </c>
      <c r="S21" s="341">
        <f>+'Power Price'!S72</f>
        <v>11525.08019716494</v>
      </c>
      <c r="T21" s="341">
        <f>+'Power Price'!T72</f>
        <v>11877.26822830749</v>
      </c>
      <c r="U21" s="341">
        <f>+'Power Price'!U72</f>
        <v>11359.921542987904</v>
      </c>
      <c r="V21" s="341">
        <f>+'Power Price'!V72</f>
        <v>11338.05082019942</v>
      </c>
      <c r="W21" s="411">
        <f>+'Power Price'!W72</f>
        <v>13513.157316698149</v>
      </c>
      <c r="X21" s="341">
        <f>+'Power Price'!X72</f>
        <v>11812.465564837365</v>
      </c>
      <c r="Y21" s="341">
        <f>+'Power Price'!Y72</f>
        <v>11127.391832486312</v>
      </c>
      <c r="Z21" s="341">
        <f>+'Power Price'!Z72</f>
        <v>11115.997900586928</v>
      </c>
      <c r="AA21" s="341">
        <f>+'Power Price'!AA72</f>
        <v>10581.265536906245</v>
      </c>
      <c r="AB21" s="341">
        <f>+'Power Price'!AB72</f>
        <v>10089.89887462041</v>
      </c>
      <c r="AC21" s="368">
        <f ca="1">+'Power Price'!AC72</f>
        <v>10861.793877877632</v>
      </c>
    </row>
    <row r="22" spans="1:29" ht="13.65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5331.6410764404827</v>
      </c>
      <c r="D22" s="343">
        <f ca="1">+'Power Price'!D73</f>
        <v>5878.1435289306892</v>
      </c>
      <c r="E22" s="343">
        <f>+'Power Price'!E73</f>
        <v>9122.5254146602474</v>
      </c>
      <c r="F22" s="412">
        <f ca="1">+'Power Price'!F73</f>
        <v>6777.4366733438073</v>
      </c>
      <c r="G22" s="343">
        <f>+'Power Price'!G73</f>
        <v>10670.752279805671</v>
      </c>
      <c r="H22" s="343">
        <f>+'Power Price'!H73</f>
        <v>10763.670647391578</v>
      </c>
      <c r="I22" s="343">
        <f>+'Power Price'!I73</f>
        <v>10577.833912219765</v>
      </c>
      <c r="J22" s="343">
        <f>+'Power Price'!J73</f>
        <v>16205.93592628308</v>
      </c>
      <c r="K22" s="343">
        <f>+'Power Price'!K73</f>
        <v>14379.084967320261</v>
      </c>
      <c r="L22" s="343">
        <f>+'Power Price'!L73</f>
        <v>18032.7868852459</v>
      </c>
      <c r="M22" s="343">
        <f>+'Power Price'!M73</f>
        <v>14173.815740395374</v>
      </c>
      <c r="N22" s="343">
        <f>+'Power Price'!N73</f>
        <v>16053.511705685618</v>
      </c>
      <c r="O22" s="343">
        <f>+'Power Price'!O73</f>
        <v>19978.901431315528</v>
      </c>
      <c r="P22" s="343">
        <f>+'Power Price'!P73</f>
        <v>18054.24156417534</v>
      </c>
      <c r="Q22" s="343">
        <f>+'Power Price'!Q73</f>
        <v>21903.561298455719</v>
      </c>
      <c r="R22" s="343">
        <f>+'Power Price'!R73</f>
        <v>17834.293026231604</v>
      </c>
      <c r="S22" s="343">
        <f>+'Power Price'!S73</f>
        <v>12232.384327604499</v>
      </c>
      <c r="T22" s="343">
        <f>+'Power Price'!T73</f>
        <v>12702.078521939953</v>
      </c>
      <c r="U22" s="343">
        <f>+'Power Price'!U73</f>
        <v>12013.729977116704</v>
      </c>
      <c r="V22" s="343">
        <f>+'Power Price'!V73</f>
        <v>11981.344483756835</v>
      </c>
      <c r="W22" s="412">
        <f>+'Power Price'!W73</f>
        <v>14794.251129532066</v>
      </c>
      <c r="X22" s="343">
        <f>+'Power Price'!X73</f>
        <v>12791.251346837431</v>
      </c>
      <c r="Y22" s="343">
        <f>+'Power Price'!Y73</f>
        <v>12017.543545329781</v>
      </c>
      <c r="Z22" s="343">
        <f>+'Power Price'!Z73</f>
        <v>12012.564507663656</v>
      </c>
      <c r="AA22" s="343">
        <f>+'Power Price'!AA73</f>
        <v>11384.983737856357</v>
      </c>
      <c r="AB22" s="343">
        <f>+'Power Price'!AB73</f>
        <v>10801.122774546971</v>
      </c>
      <c r="AC22" s="370">
        <f ca="1">+'Power Price'!AC73</f>
        <v>11717.844367602795</v>
      </c>
    </row>
    <row r="23" spans="1:29" ht="13.65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65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65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65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0.8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398.29948819547644</v>
      </c>
      <c r="D30" s="341">
        <f ca="1">'Power Price'!D87</f>
        <v>255.57145777959522</v>
      </c>
      <c r="E30" s="341">
        <f>'Power Price'!E87</f>
        <v>133.761369716427</v>
      </c>
      <c r="F30" s="341">
        <f ca="1">'Power Price'!F87</f>
        <v>262.54410523049955</v>
      </c>
      <c r="G30" s="341">
        <f>'Power Price'!G87</f>
        <v>196.97552760167855</v>
      </c>
      <c r="H30" s="341">
        <f>'Power Price'!H87</f>
        <v>157.13387806410901</v>
      </c>
      <c r="I30" s="341">
        <f>'Power Price'!I87</f>
        <v>236.81717713924809</v>
      </c>
      <c r="J30" s="341">
        <f>'Power Price'!J87</f>
        <v>559.39497839208707</v>
      </c>
      <c r="K30" s="341">
        <f>'Power Price'!K87</f>
        <v>435.72984749455463</v>
      </c>
      <c r="L30" s="341">
        <f>'Power Price'!L87</f>
        <v>683.0601092896195</v>
      </c>
      <c r="M30" s="341">
        <f>'Power Price'!M87</f>
        <v>-402.32763377937408</v>
      </c>
      <c r="N30" s="341">
        <f>'Power Price'!N87</f>
        <v>-384.61538461538476</v>
      </c>
      <c r="O30" s="341">
        <f>'Power Price'!O87</f>
        <v>-800.74519918293117</v>
      </c>
      <c r="P30" s="341">
        <f>'Power Price'!P87</f>
        <v>-703.85991779599681</v>
      </c>
      <c r="Q30" s="341">
        <f>'Power Price'!Q87</f>
        <v>-897.63048056986372</v>
      </c>
      <c r="R30" s="341">
        <f>'Power Price'!R87</f>
        <v>-720.87555928140318</v>
      </c>
      <c r="S30" s="341">
        <f>'Power Price'!S87</f>
        <v>-399.81242349449531</v>
      </c>
      <c r="T30" s="341">
        <f>'Power Price'!T87</f>
        <v>-279.80037016044116</v>
      </c>
      <c r="U30" s="341">
        <f>'Power Price'!U87</f>
        <v>-365.72269246289579</v>
      </c>
      <c r="V30" s="341">
        <f>'Power Price'!V87</f>
        <v>-553.91420786014896</v>
      </c>
      <c r="W30" s="341">
        <f>'Power Price'!W87</f>
        <v>-278.10948061558884</v>
      </c>
      <c r="X30" s="341">
        <f>'Power Price'!X87</f>
        <v>-284.43438074185178</v>
      </c>
      <c r="Y30" s="341">
        <f>'Power Price'!Y87</f>
        <v>-142.08478694857331</v>
      </c>
      <c r="Z30" s="341">
        <f>'Power Price'!Z87</f>
        <v>-169.86247189910864</v>
      </c>
      <c r="AA30" s="341">
        <f>'Power Price'!AA87</f>
        <v>-131.05191465043208</v>
      </c>
      <c r="AB30" s="341">
        <f>'Power Price'!AB87</f>
        <v>-99.475236535885415</v>
      </c>
      <c r="AC30" s="341">
        <f ca="1">'Power Price'!AC87</f>
        <v>-137.26606651184193</v>
      </c>
    </row>
    <row r="31" spans="1:29" ht="10.8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185.73551263001445</v>
      </c>
      <c r="D31" s="341">
        <f ca="1">'Power Price'!D88</f>
        <v>255.57145777959522</v>
      </c>
      <c r="E31" s="341">
        <f>'Power Price'!E88</f>
        <v>133.76136971642518</v>
      </c>
      <c r="F31" s="341">
        <f ca="1">'Power Price'!F88</f>
        <v>191.68944670867859</v>
      </c>
      <c r="G31" s="341">
        <f>'Power Price'!G88</f>
        <v>196.97552760167855</v>
      </c>
      <c r="H31" s="341">
        <f>'Power Price'!H88</f>
        <v>157.13387806410901</v>
      </c>
      <c r="I31" s="341">
        <f>'Power Price'!I88</f>
        <v>236.81717713924809</v>
      </c>
      <c r="J31" s="341">
        <f>'Power Price'!J88</f>
        <v>559.39497839208707</v>
      </c>
      <c r="K31" s="341">
        <f>'Power Price'!K88</f>
        <v>435.72984749455463</v>
      </c>
      <c r="L31" s="341">
        <f>'Power Price'!L88</f>
        <v>683.06010928961769</v>
      </c>
      <c r="M31" s="341">
        <f>'Power Price'!M88</f>
        <v>-475.47129272677557</v>
      </c>
      <c r="N31" s="341">
        <f>'Power Price'!N88</f>
        <v>-441.35212613473777</v>
      </c>
      <c r="O31" s="341">
        <f>'Power Price'!O88</f>
        <v>-852.51534930790149</v>
      </c>
      <c r="P31" s="341">
        <f>'Power Price'!P88</f>
        <v>-761.13060564543412</v>
      </c>
      <c r="Q31" s="341">
        <f>'Power Price'!Q88</f>
        <v>-943.90009297036886</v>
      </c>
      <c r="R31" s="341">
        <f>'Power Price'!R88</f>
        <v>-781.6722931967015</v>
      </c>
      <c r="S31" s="341">
        <f>'Power Price'!S88</f>
        <v>-228.73098811517411</v>
      </c>
      <c r="T31" s="341">
        <f>'Power Price'!T88</f>
        <v>-106.36991577264962</v>
      </c>
      <c r="U31" s="341">
        <f>'Power Price'!U88</f>
        <v>-194.37245257256109</v>
      </c>
      <c r="V31" s="341">
        <f>'Power Price'!V88</f>
        <v>-385.45059600030982</v>
      </c>
      <c r="W31" s="341">
        <f>'Power Price'!W88</f>
        <v>-251.32237934173645</v>
      </c>
      <c r="X31" s="341">
        <f>'Power Price'!X88</f>
        <v>-230.37627774178145</v>
      </c>
      <c r="Y31" s="341">
        <f>'Power Price'!Y88</f>
        <v>-106.37503026089689</v>
      </c>
      <c r="Z31" s="341">
        <f>'Power Price'!Z88</f>
        <v>-129.74320856015038</v>
      </c>
      <c r="AA31" s="341">
        <f>'Power Price'!AA88</f>
        <v>-125.57944456390214</v>
      </c>
      <c r="AB31" s="341">
        <f>'Power Price'!AB88</f>
        <v>-153.78702977699322</v>
      </c>
      <c r="AC31" s="341">
        <f ca="1">'Power Price'!AC88</f>
        <v>-127.50326108063928</v>
      </c>
    </row>
    <row r="32" spans="1:29" ht="10.8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-33.845137857024383</v>
      </c>
      <c r="D32" s="341">
        <f ca="1">'Power Price'!D89</f>
        <v>108.36229809854922</v>
      </c>
      <c r="E32" s="341">
        <f>'Power Price'!E89</f>
        <v>200.6420545746405</v>
      </c>
      <c r="F32" s="341">
        <f ca="1">'Power Price'!F89</f>
        <v>91.71973827205511</v>
      </c>
      <c r="G32" s="341">
        <f>'Power Price'!G89</f>
        <v>196.60340758731763</v>
      </c>
      <c r="H32" s="341">
        <f>'Power Price'!H89</f>
        <v>314.26775612821984</v>
      </c>
      <c r="I32" s="341">
        <f>'Power Price'!I89</f>
        <v>78.939059046415423</v>
      </c>
      <c r="J32" s="341">
        <f>'Power Price'!J89</f>
        <v>600.02142933676259</v>
      </c>
      <c r="K32" s="341">
        <f>'Power Price'!K89</f>
        <v>653.59477124183104</v>
      </c>
      <c r="L32" s="341">
        <f>'Power Price'!L89</f>
        <v>546.44808743169415</v>
      </c>
      <c r="M32" s="341">
        <f>'Power Price'!M89</f>
        <v>-612.60627586097144</v>
      </c>
      <c r="N32" s="341">
        <f>'Power Price'!N89</f>
        <v>-588.86765408504834</v>
      </c>
      <c r="O32" s="341">
        <f>'Power Price'!O89</f>
        <v>-811.3236347078855</v>
      </c>
      <c r="P32" s="341">
        <f>'Power Price'!P89</f>
        <v>-799.31106421172626</v>
      </c>
      <c r="Q32" s="341">
        <f>'Power Price'!Q89</f>
        <v>-823.33620520404656</v>
      </c>
      <c r="R32" s="341">
        <f>'Power Price'!R89</f>
        <v>-693.01263730513529</v>
      </c>
      <c r="S32" s="341">
        <f>'Power Price'!S89</f>
        <v>-521.32029951162258</v>
      </c>
      <c r="T32" s="341">
        <f>'Power Price'!T89</f>
        <v>-561.11704089536943</v>
      </c>
      <c r="U32" s="341">
        <f>'Power Price'!U89</f>
        <v>-740.01569767611181</v>
      </c>
      <c r="V32" s="341">
        <f>'Power Price'!V89</f>
        <v>-262.82815996338104</v>
      </c>
      <c r="W32" s="341">
        <f>'Power Price'!W89</f>
        <v>-321.44398391626055</v>
      </c>
      <c r="X32" s="341">
        <f>'Power Price'!X89</f>
        <v>-130.93952135116888</v>
      </c>
      <c r="Y32" s="341">
        <f>'Power Price'!Y89</f>
        <v>17.556990094341018</v>
      </c>
      <c r="Z32" s="341">
        <f>'Power Price'!Z89</f>
        <v>-48.878298748391899</v>
      </c>
      <c r="AA32" s="341">
        <f>'Power Price'!AA89</f>
        <v>-90.145300023330492</v>
      </c>
      <c r="AB32" s="341">
        <f>'Power Price'!AB89</f>
        <v>-79.692912238941062</v>
      </c>
      <c r="AC32" s="341">
        <f ca="1">'Power Price'!AC89</f>
        <v>-78.800918567470944</v>
      </c>
    </row>
    <row r="33" spans="1:29" ht="10.8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-6.7587089318139988</v>
      </c>
      <c r="D33" s="341">
        <f ca="1">'Power Price'!D90</f>
        <v>-47.638525969654438</v>
      </c>
      <c r="E33" s="341">
        <f>'Power Price'!E90</f>
        <v>0</v>
      </c>
      <c r="F33" s="341">
        <f ca="1">'Power Price'!F90</f>
        <v>-18.132411633823722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-870.40954147402954</v>
      </c>
      <c r="N33" s="341">
        <f>'Power Price'!N90</f>
        <v>-828.35642618251404</v>
      </c>
      <c r="O33" s="341">
        <f>'Power Price'!O90</f>
        <v>-915.43388711649277</v>
      </c>
      <c r="P33" s="341">
        <f>'Power Price'!P90</f>
        <v>-863.83287506235865</v>
      </c>
      <c r="Q33" s="341">
        <f>'Power Price'!Q90</f>
        <v>-967.03489917062689</v>
      </c>
      <c r="R33" s="341">
        <f>'Power Price'!R90</f>
        <v>-699.16244002594067</v>
      </c>
      <c r="S33" s="341">
        <f>'Power Price'!S90</f>
        <v>-583.85360254777333</v>
      </c>
      <c r="T33" s="341">
        <f>'Power Price'!T90</f>
        <v>-613.95868544407676</v>
      </c>
      <c r="U33" s="341">
        <f>'Power Price'!U90</f>
        <v>-560.76732642764</v>
      </c>
      <c r="V33" s="341">
        <f>'Power Price'!V90</f>
        <v>-576.83479577160142</v>
      </c>
      <c r="W33" s="341">
        <f>'Power Price'!W90</f>
        <v>-504.42602618815363</v>
      </c>
      <c r="X33" s="341">
        <f>'Power Price'!X90</f>
        <v>-344.1835138653496</v>
      </c>
      <c r="Y33" s="341">
        <f>'Power Price'!Y90</f>
        <v>-208.42736699478155</v>
      </c>
      <c r="Z33" s="341">
        <f>'Power Price'!Z90</f>
        <v>-193.55265330390648</v>
      </c>
      <c r="AA33" s="341">
        <f>'Power Price'!AA90</f>
        <v>-220.51810356462011</v>
      </c>
      <c r="AB33" s="341">
        <f>'Power Price'!AB90</f>
        <v>-202.19622963473012</v>
      </c>
      <c r="AC33" s="341">
        <f ca="1">'Power Price'!AC90</f>
        <v>-233.57013584785636</v>
      </c>
    </row>
    <row r="34" spans="1:29" ht="10.8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-134.96780584447697</v>
      </c>
      <c r="D34" s="341">
        <f ca="1">'Power Price'!D91</f>
        <v>52.341034553262034</v>
      </c>
      <c r="E34" s="341">
        <f>'Power Price'!E91</f>
        <v>93.632958801497807</v>
      </c>
      <c r="F34" s="341">
        <f ca="1">'Power Price'!F91</f>
        <v>3.6687291700945934</v>
      </c>
      <c r="G34" s="341">
        <f>'Power Price'!G91</f>
        <v>157.50599807846993</v>
      </c>
      <c r="H34" s="341">
        <f>'Power Price'!H91</f>
        <v>157.13387806410901</v>
      </c>
      <c r="I34" s="341">
        <f>'Power Price'!I91</f>
        <v>157.87811809283266</v>
      </c>
      <c r="J34" s="341">
        <f>'Power Price'!J91</f>
        <v>108.93246187363911</v>
      </c>
      <c r="K34" s="341">
        <f>'Power Price'!K91</f>
        <v>217.86492374727823</v>
      </c>
      <c r="L34" s="341">
        <f>'Power Price'!L91</f>
        <v>0</v>
      </c>
      <c r="M34" s="341">
        <f>'Power Price'!M91</f>
        <v>-965.49629810564511</v>
      </c>
      <c r="N34" s="341">
        <f>'Power Price'!N91</f>
        <v>-885.09316770186524</v>
      </c>
      <c r="O34" s="341">
        <f>'Power Price'!O91</f>
        <v>-938.78708743784591</v>
      </c>
      <c r="P34" s="341">
        <f>'Power Price'!P91</f>
        <v>-878.15054702471753</v>
      </c>
      <c r="Q34" s="341">
        <f>'Power Price'!Q91</f>
        <v>-999.42362785097794</v>
      </c>
      <c r="R34" s="341">
        <f>'Power Price'!R91</f>
        <v>-790.35754089888542</v>
      </c>
      <c r="S34" s="341">
        <f>'Power Price'!S91</f>
        <v>-613.17780126236721</v>
      </c>
      <c r="T34" s="341">
        <f>'Power Price'!T91</f>
        <v>-643.59807025861664</v>
      </c>
      <c r="U34" s="341">
        <f>'Power Price'!U91</f>
        <v>-592.35985186018479</v>
      </c>
      <c r="V34" s="341">
        <f>'Power Price'!V91</f>
        <v>-603.57548166829838</v>
      </c>
      <c r="W34" s="341">
        <f>'Power Price'!W91</f>
        <v>-489.64324798498819</v>
      </c>
      <c r="X34" s="341">
        <f>'Power Price'!X91</f>
        <v>-482.59547245313479</v>
      </c>
      <c r="Y34" s="341">
        <f>'Power Price'!Y91</f>
        <v>-323.26863447275173</v>
      </c>
      <c r="Z34" s="341">
        <f>'Power Price'!Z91</f>
        <v>-327.82030826095615</v>
      </c>
      <c r="AA34" s="341">
        <f>'Power Price'!AA91</f>
        <v>-272.56020921946947</v>
      </c>
      <c r="AB34" s="341">
        <f>'Power Price'!AB91</f>
        <v>-226.33189588259302</v>
      </c>
      <c r="AC34" s="341">
        <f ca="1">'Power Price'!AC91</f>
        <v>-292.45701863713111</v>
      </c>
    </row>
    <row r="35" spans="1:29" ht="10.8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84.612844642561868</v>
      </c>
      <c r="D35" s="341">
        <f ca="1">'Power Price'!D92</f>
        <v>51.114291555918498</v>
      </c>
      <c r="E35" s="341">
        <f>'Power Price'!E92</f>
        <v>93.632958801499626</v>
      </c>
      <c r="F35" s="341">
        <f ca="1">'Power Price'!F92</f>
        <v>76.453364999991209</v>
      </c>
      <c r="G35" s="341">
        <f>'Power Price'!G92</f>
        <v>157.50599807847357</v>
      </c>
      <c r="H35" s="341">
        <f>'Power Price'!H92</f>
        <v>157.13387806411083</v>
      </c>
      <c r="I35" s="341">
        <f>'Power Price'!I92</f>
        <v>157.87811809283448</v>
      </c>
      <c r="J35" s="341">
        <f>'Power Price'!J92</f>
        <v>108.93246187363729</v>
      </c>
      <c r="K35" s="341">
        <f>'Power Price'!K92</f>
        <v>217.86492374727641</v>
      </c>
      <c r="L35" s="341">
        <f>'Power Price'!L92</f>
        <v>0</v>
      </c>
      <c r="M35" s="341">
        <f>'Power Price'!M92</f>
        <v>-1024.0112252635645</v>
      </c>
      <c r="N35" s="341">
        <f>'Power Price'!N92</f>
        <v>-975.87195413282461</v>
      </c>
      <c r="O35" s="341">
        <f>'Power Price'!O92</f>
        <v>-1030.2503983050956</v>
      </c>
      <c r="P35" s="341">
        <f>'Power Price'!P92</f>
        <v>-959.28402147808811</v>
      </c>
      <c r="Q35" s="341">
        <f>'Power Price'!Q92</f>
        <v>-1101.2167751320994</v>
      </c>
      <c r="R35" s="341">
        <f>'Power Price'!R92</f>
        <v>-846.81165096309451</v>
      </c>
      <c r="S35" s="341">
        <f>'Power Price'!S92</f>
        <v>-537.20110432595538</v>
      </c>
      <c r="T35" s="341">
        <f>'Power Price'!T92</f>
        <v>-609.72448761342639</v>
      </c>
      <c r="U35" s="341">
        <f>'Power Price'!U92</f>
        <v>-463.24500944526881</v>
      </c>
      <c r="V35" s="341">
        <f>'Power Price'!V92</f>
        <v>-538.63381591917823</v>
      </c>
      <c r="W35" s="341">
        <f>'Power Price'!W92</f>
        <v>-486.70564333010407</v>
      </c>
      <c r="X35" s="341">
        <f>'Power Price'!X92</f>
        <v>-450.99045385754471</v>
      </c>
      <c r="Y35" s="341">
        <f>'Power Price'!Y92</f>
        <v>-299.33485252047831</v>
      </c>
      <c r="Z35" s="341">
        <f>'Power Price'!Z92</f>
        <v>-304.76601930199104</v>
      </c>
      <c r="AA35" s="341">
        <f>'Power Price'!AA92</f>
        <v>-253.21384475753075</v>
      </c>
      <c r="AB35" s="341">
        <f>'Power Price'!AB92</f>
        <v>-209.76425654939521</v>
      </c>
      <c r="AC35" s="341">
        <f ca="1">'Power Price'!AC92</f>
        <v>-272.18324468452738</v>
      </c>
    </row>
    <row r="36" spans="1:29" ht="13.65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398.29948819547644</v>
      </c>
      <c r="D36" s="347">
        <f ca="1">+'Power Price'!D87</f>
        <v>255.57145777959522</v>
      </c>
      <c r="E36" s="347">
        <f>+'Power Price'!E87</f>
        <v>133.761369716427</v>
      </c>
      <c r="F36" s="410">
        <f ca="1">+'Power Price'!F87</f>
        <v>262.54410523049955</v>
      </c>
      <c r="G36" s="347">
        <f>+'Power Price'!G87</f>
        <v>196.97552760167855</v>
      </c>
      <c r="H36" s="347">
        <f>+'Power Price'!H87</f>
        <v>157.13387806410901</v>
      </c>
      <c r="I36" s="347">
        <f>+'Power Price'!I87</f>
        <v>236.81717713924809</v>
      </c>
      <c r="J36" s="347">
        <f>+'Power Price'!J87</f>
        <v>559.39497839208707</v>
      </c>
      <c r="K36" s="347">
        <f>+'Power Price'!K87</f>
        <v>435.72984749455463</v>
      </c>
      <c r="L36" s="347">
        <f>+'Power Price'!L87</f>
        <v>683.0601092896195</v>
      </c>
      <c r="M36" s="347">
        <f>+'Power Price'!M87</f>
        <v>-402.32763377937408</v>
      </c>
      <c r="N36" s="347">
        <f>+'Power Price'!N87</f>
        <v>-384.61538461538476</v>
      </c>
      <c r="O36" s="347">
        <f>+'Power Price'!O87</f>
        <v>-800.74519918293117</v>
      </c>
      <c r="P36" s="347">
        <f>+'Power Price'!P87</f>
        <v>-703.85991779599681</v>
      </c>
      <c r="Q36" s="347">
        <f>+'Power Price'!Q87</f>
        <v>-897.63048056986372</v>
      </c>
      <c r="R36" s="347">
        <f>+'Power Price'!R87</f>
        <v>-720.87555928140318</v>
      </c>
      <c r="S36" s="347">
        <f>+'Power Price'!S87</f>
        <v>-399.81242349449531</v>
      </c>
      <c r="T36" s="347">
        <f>+'Power Price'!T87</f>
        <v>-279.80037016044116</v>
      </c>
      <c r="U36" s="347">
        <f>+'Power Price'!U87</f>
        <v>-365.72269246289579</v>
      </c>
      <c r="V36" s="347">
        <f>+'Power Price'!V87</f>
        <v>-553.91420786014896</v>
      </c>
      <c r="W36" s="410">
        <f>+'Power Price'!W87</f>
        <v>-278.10948061558884</v>
      </c>
      <c r="X36" s="347">
        <f>+'Power Price'!X87</f>
        <v>-284.43438074185178</v>
      </c>
      <c r="Y36" s="347">
        <f>+'Power Price'!Y87</f>
        <v>-142.08478694857331</v>
      </c>
      <c r="Z36" s="347">
        <f>+'Power Price'!Z87</f>
        <v>-169.86247189910864</v>
      </c>
      <c r="AA36" s="347">
        <f>+'Power Price'!AA87</f>
        <v>-131.05191465043208</v>
      </c>
      <c r="AB36" s="347">
        <f>+'Power Price'!AB87</f>
        <v>-99.475236535885415</v>
      </c>
      <c r="AC36" s="367">
        <f ca="1">+'Power Price'!AC87</f>
        <v>-137.26606651184193</v>
      </c>
    </row>
    <row r="37" spans="1:29" ht="13.65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185.73551263001445</v>
      </c>
      <c r="D37" s="341">
        <f ca="1">+'Power Price'!D88</f>
        <v>255.57145777959522</v>
      </c>
      <c r="E37" s="341">
        <f>+'Power Price'!E88</f>
        <v>133.76136971642518</v>
      </c>
      <c r="F37" s="411">
        <f ca="1">+'Power Price'!F88</f>
        <v>191.68944670867859</v>
      </c>
      <c r="G37" s="341">
        <f>+'Power Price'!G88</f>
        <v>196.97552760167855</v>
      </c>
      <c r="H37" s="341">
        <f>+'Power Price'!H88</f>
        <v>157.13387806410901</v>
      </c>
      <c r="I37" s="341">
        <f>+'Power Price'!I88</f>
        <v>236.81717713924809</v>
      </c>
      <c r="J37" s="341">
        <f>+'Power Price'!J88</f>
        <v>559.39497839208707</v>
      </c>
      <c r="K37" s="341">
        <f>+'Power Price'!K88</f>
        <v>435.72984749455463</v>
      </c>
      <c r="L37" s="341">
        <f>+'Power Price'!L88</f>
        <v>683.06010928961769</v>
      </c>
      <c r="M37" s="341">
        <f>+'Power Price'!M88</f>
        <v>-475.47129272677557</v>
      </c>
      <c r="N37" s="341">
        <f>+'Power Price'!N88</f>
        <v>-441.35212613473777</v>
      </c>
      <c r="O37" s="341">
        <f>+'Power Price'!O88</f>
        <v>-852.51534930790149</v>
      </c>
      <c r="P37" s="341">
        <f>+'Power Price'!P88</f>
        <v>-761.13060564543412</v>
      </c>
      <c r="Q37" s="341">
        <f>+'Power Price'!Q88</f>
        <v>-943.90009297036886</v>
      </c>
      <c r="R37" s="341">
        <f>+'Power Price'!R88</f>
        <v>-781.6722931967015</v>
      </c>
      <c r="S37" s="341">
        <f>+'Power Price'!S88</f>
        <v>-228.73098811517411</v>
      </c>
      <c r="T37" s="341">
        <f>+'Power Price'!T88</f>
        <v>-106.36991577264962</v>
      </c>
      <c r="U37" s="341">
        <f>+'Power Price'!U88</f>
        <v>-194.37245257256109</v>
      </c>
      <c r="V37" s="341">
        <f>+'Power Price'!V88</f>
        <v>-385.45059600030982</v>
      </c>
      <c r="W37" s="411">
        <f>+'Power Price'!W88</f>
        <v>-251.32237934173645</v>
      </c>
      <c r="X37" s="341">
        <f>+'Power Price'!X88</f>
        <v>-230.37627774178145</v>
      </c>
      <c r="Y37" s="341">
        <f>+'Power Price'!Y88</f>
        <v>-106.37503026089689</v>
      </c>
      <c r="Z37" s="341">
        <f>+'Power Price'!Z88</f>
        <v>-129.74320856015038</v>
      </c>
      <c r="AA37" s="341">
        <f>+'Power Price'!AA88</f>
        <v>-125.57944456390214</v>
      </c>
      <c r="AB37" s="341">
        <f>+'Power Price'!AB88</f>
        <v>-153.78702977699322</v>
      </c>
      <c r="AC37" s="368">
        <f ca="1">+'Power Price'!AC88</f>
        <v>-127.50326108063928</v>
      </c>
    </row>
    <row r="38" spans="1:29" ht="13.65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-33.845137857024383</v>
      </c>
      <c r="D38" s="341">
        <f ca="1">+'Power Price'!D89</f>
        <v>108.36229809854922</v>
      </c>
      <c r="E38" s="341">
        <f>+'Power Price'!E89</f>
        <v>200.6420545746405</v>
      </c>
      <c r="F38" s="411">
        <f ca="1">+'Power Price'!F89</f>
        <v>91.71973827205511</v>
      </c>
      <c r="G38" s="341">
        <f>+'Power Price'!G89</f>
        <v>196.60340758731763</v>
      </c>
      <c r="H38" s="341">
        <f>+'Power Price'!H89</f>
        <v>314.26775612821984</v>
      </c>
      <c r="I38" s="341">
        <f>+'Power Price'!I89</f>
        <v>78.939059046415423</v>
      </c>
      <c r="J38" s="341">
        <f>+'Power Price'!J89</f>
        <v>600.02142933676259</v>
      </c>
      <c r="K38" s="341">
        <f>+'Power Price'!K89</f>
        <v>653.59477124183104</v>
      </c>
      <c r="L38" s="341">
        <f>+'Power Price'!L89</f>
        <v>546.44808743169415</v>
      </c>
      <c r="M38" s="341">
        <f>+'Power Price'!M89</f>
        <v>-612.60627586097144</v>
      </c>
      <c r="N38" s="341">
        <f>+'Power Price'!N89</f>
        <v>-588.86765408504834</v>
      </c>
      <c r="O38" s="341">
        <f>+'Power Price'!O89</f>
        <v>-811.3236347078855</v>
      </c>
      <c r="P38" s="341">
        <f>+'Power Price'!P89</f>
        <v>-799.31106421172626</v>
      </c>
      <c r="Q38" s="341">
        <f>+'Power Price'!Q89</f>
        <v>-823.33620520404656</v>
      </c>
      <c r="R38" s="341">
        <f>+'Power Price'!R89</f>
        <v>-693.01263730513529</v>
      </c>
      <c r="S38" s="341">
        <f>+'Power Price'!S89</f>
        <v>-521.32029951162258</v>
      </c>
      <c r="T38" s="341">
        <f>+'Power Price'!T89</f>
        <v>-561.11704089536943</v>
      </c>
      <c r="U38" s="341">
        <f>+'Power Price'!U89</f>
        <v>-740.01569767611181</v>
      </c>
      <c r="V38" s="341">
        <f>+'Power Price'!V89</f>
        <v>-262.82815996338104</v>
      </c>
      <c r="W38" s="411">
        <f>+'Power Price'!W89</f>
        <v>-321.44398391626055</v>
      </c>
      <c r="X38" s="341">
        <f>+'Power Price'!X89</f>
        <v>-130.93952135116888</v>
      </c>
      <c r="Y38" s="341">
        <f>+'Power Price'!Y89</f>
        <v>17.556990094341018</v>
      </c>
      <c r="Z38" s="341">
        <f>+'Power Price'!Z89</f>
        <v>-48.878298748391899</v>
      </c>
      <c r="AA38" s="341">
        <f>+'Power Price'!AA89</f>
        <v>-90.145300023330492</v>
      </c>
      <c r="AB38" s="341">
        <f>+'Power Price'!AB89</f>
        <v>-79.692912238941062</v>
      </c>
      <c r="AC38" s="368">
        <f ca="1">+'Power Price'!AC89</f>
        <v>-78.800918567470944</v>
      </c>
    </row>
    <row r="39" spans="1:29" ht="13.65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-6.7587089318139988</v>
      </c>
      <c r="D39" s="341">
        <f ca="1">+'Power Price'!D90</f>
        <v>-47.638525969654438</v>
      </c>
      <c r="E39" s="341">
        <f>+'Power Price'!E90</f>
        <v>0</v>
      </c>
      <c r="F39" s="411">
        <f ca="1">+'Power Price'!F90</f>
        <v>-18.132411633823722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-870.40954147402954</v>
      </c>
      <c r="N39" s="341">
        <f>+'Power Price'!N90</f>
        <v>-828.35642618251404</v>
      </c>
      <c r="O39" s="341">
        <f>+'Power Price'!O90</f>
        <v>-915.43388711649277</v>
      </c>
      <c r="P39" s="341">
        <f>+'Power Price'!P90</f>
        <v>-863.83287506235865</v>
      </c>
      <c r="Q39" s="341">
        <f>+'Power Price'!Q90</f>
        <v>-967.03489917062689</v>
      </c>
      <c r="R39" s="341">
        <f>+'Power Price'!R90</f>
        <v>-699.16244002594067</v>
      </c>
      <c r="S39" s="341">
        <f>+'Power Price'!S90</f>
        <v>-583.85360254777333</v>
      </c>
      <c r="T39" s="341">
        <f>+'Power Price'!T90</f>
        <v>-613.95868544407676</v>
      </c>
      <c r="U39" s="341">
        <f>+'Power Price'!U90</f>
        <v>-560.76732642764</v>
      </c>
      <c r="V39" s="341">
        <f>+'Power Price'!V90</f>
        <v>-576.83479577160142</v>
      </c>
      <c r="W39" s="411">
        <f>+'Power Price'!W90</f>
        <v>-504.42602618815363</v>
      </c>
      <c r="X39" s="341">
        <f>+'Power Price'!X90</f>
        <v>-344.1835138653496</v>
      </c>
      <c r="Y39" s="341">
        <f>+'Power Price'!Y90</f>
        <v>-208.42736699478155</v>
      </c>
      <c r="Z39" s="341">
        <f>+'Power Price'!Z90</f>
        <v>-193.55265330390648</v>
      </c>
      <c r="AA39" s="341">
        <f>+'Power Price'!AA90</f>
        <v>-220.51810356462011</v>
      </c>
      <c r="AB39" s="341">
        <f>+'Power Price'!AB90</f>
        <v>-202.19622963473012</v>
      </c>
      <c r="AC39" s="368">
        <f ca="1">+'Power Price'!AC90</f>
        <v>-233.57013584785636</v>
      </c>
    </row>
    <row r="40" spans="1:29" ht="13.65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-134.96780584447697</v>
      </c>
      <c r="D40" s="341">
        <f ca="1">+'Power Price'!D91</f>
        <v>52.341034553262034</v>
      </c>
      <c r="E40" s="341">
        <f>+'Power Price'!E91</f>
        <v>93.632958801497807</v>
      </c>
      <c r="F40" s="411">
        <f ca="1">+'Power Price'!F91</f>
        <v>3.6687291700945934</v>
      </c>
      <c r="G40" s="341">
        <f>+'Power Price'!G91</f>
        <v>157.50599807846993</v>
      </c>
      <c r="H40" s="341">
        <f>+'Power Price'!H91</f>
        <v>157.13387806410901</v>
      </c>
      <c r="I40" s="341">
        <f>+'Power Price'!I91</f>
        <v>157.87811809283266</v>
      </c>
      <c r="J40" s="341">
        <f>+'Power Price'!J91</f>
        <v>108.93246187363911</v>
      </c>
      <c r="K40" s="341">
        <f>+'Power Price'!K91</f>
        <v>217.86492374727823</v>
      </c>
      <c r="L40" s="341">
        <f>+'Power Price'!L91</f>
        <v>0</v>
      </c>
      <c r="M40" s="341">
        <f>+'Power Price'!M91</f>
        <v>-965.49629810564511</v>
      </c>
      <c r="N40" s="341">
        <f>+'Power Price'!N91</f>
        <v>-885.09316770186524</v>
      </c>
      <c r="O40" s="341">
        <f>+'Power Price'!O91</f>
        <v>-938.78708743784591</v>
      </c>
      <c r="P40" s="341">
        <f>+'Power Price'!P91</f>
        <v>-878.15054702471753</v>
      </c>
      <c r="Q40" s="341">
        <f>+'Power Price'!Q91</f>
        <v>-999.42362785097794</v>
      </c>
      <c r="R40" s="341">
        <f>+'Power Price'!R91</f>
        <v>-790.35754089888542</v>
      </c>
      <c r="S40" s="341">
        <f>+'Power Price'!S91</f>
        <v>-613.17780126236721</v>
      </c>
      <c r="T40" s="341">
        <f>+'Power Price'!T91</f>
        <v>-643.59807025861664</v>
      </c>
      <c r="U40" s="341">
        <f>+'Power Price'!U91</f>
        <v>-592.35985186018479</v>
      </c>
      <c r="V40" s="341">
        <f>+'Power Price'!V91</f>
        <v>-603.57548166829838</v>
      </c>
      <c r="W40" s="411">
        <f>+'Power Price'!W91</f>
        <v>-489.64324798498819</v>
      </c>
      <c r="X40" s="341">
        <f>+'Power Price'!X91</f>
        <v>-482.59547245313479</v>
      </c>
      <c r="Y40" s="341">
        <f>+'Power Price'!Y91</f>
        <v>-323.26863447275173</v>
      </c>
      <c r="Z40" s="341">
        <f>+'Power Price'!Z91</f>
        <v>-327.82030826095615</v>
      </c>
      <c r="AA40" s="341">
        <f>+'Power Price'!AA91</f>
        <v>-272.56020921946947</v>
      </c>
      <c r="AB40" s="341">
        <f>+'Power Price'!AB91</f>
        <v>-226.33189588259302</v>
      </c>
      <c r="AC40" s="368">
        <f ca="1">+'Power Price'!AC91</f>
        <v>-292.45701863713111</v>
      </c>
    </row>
    <row r="41" spans="1:29" ht="13.65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84.612844642561868</v>
      </c>
      <c r="D41" s="341">
        <f ca="1">+'Power Price'!D92</f>
        <v>51.114291555918498</v>
      </c>
      <c r="E41" s="341">
        <f>+'Power Price'!E92</f>
        <v>93.632958801499626</v>
      </c>
      <c r="F41" s="411">
        <f ca="1">+'Power Price'!F92</f>
        <v>76.453364999991209</v>
      </c>
      <c r="G41" s="341">
        <f>+'Power Price'!G92</f>
        <v>157.50599807847357</v>
      </c>
      <c r="H41" s="341">
        <f>+'Power Price'!H92</f>
        <v>157.13387806411083</v>
      </c>
      <c r="I41" s="341">
        <f>+'Power Price'!I92</f>
        <v>157.87811809283448</v>
      </c>
      <c r="J41" s="341">
        <f>+'Power Price'!J92</f>
        <v>108.93246187363729</v>
      </c>
      <c r="K41" s="341">
        <f>+'Power Price'!K92</f>
        <v>217.86492374727641</v>
      </c>
      <c r="L41" s="341">
        <f>+'Power Price'!L92</f>
        <v>0</v>
      </c>
      <c r="M41" s="341">
        <f>+'Power Price'!M92</f>
        <v>-1024.0112252635645</v>
      </c>
      <c r="N41" s="341">
        <f>+'Power Price'!N92</f>
        <v>-975.87195413282461</v>
      </c>
      <c r="O41" s="341">
        <f>+'Power Price'!O92</f>
        <v>-1030.2503983050956</v>
      </c>
      <c r="P41" s="341">
        <f>+'Power Price'!P92</f>
        <v>-959.28402147808811</v>
      </c>
      <c r="Q41" s="341">
        <f>+'Power Price'!Q92</f>
        <v>-1101.2167751320994</v>
      </c>
      <c r="R41" s="341">
        <f>+'Power Price'!R92</f>
        <v>-846.81165096309451</v>
      </c>
      <c r="S41" s="341">
        <f>+'Power Price'!S92</f>
        <v>-537.20110432595538</v>
      </c>
      <c r="T41" s="341">
        <f>+'Power Price'!T92</f>
        <v>-609.72448761342639</v>
      </c>
      <c r="U41" s="341">
        <f>+'Power Price'!U92</f>
        <v>-463.24500944526881</v>
      </c>
      <c r="V41" s="341">
        <f>+'Power Price'!V92</f>
        <v>-538.63381591917823</v>
      </c>
      <c r="W41" s="411">
        <f>+'Power Price'!W92</f>
        <v>-486.70564333010407</v>
      </c>
      <c r="X41" s="341">
        <f>+'Power Price'!X92</f>
        <v>-450.99045385754471</v>
      </c>
      <c r="Y41" s="341">
        <f>+'Power Price'!Y92</f>
        <v>-299.33485252047831</v>
      </c>
      <c r="Z41" s="341">
        <f>+'Power Price'!Z92</f>
        <v>-304.76601930199104</v>
      </c>
      <c r="AA41" s="341">
        <f>+'Power Price'!AA92</f>
        <v>-253.21384475753075</v>
      </c>
      <c r="AB41" s="341">
        <f>+'Power Price'!AB92</f>
        <v>-209.76425654939521</v>
      </c>
      <c r="AC41" s="368">
        <f ca="1">+'Power Price'!AC92</f>
        <v>-272.18324468452738</v>
      </c>
    </row>
    <row r="42" spans="1:29" ht="13.65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84.612844642562777</v>
      </c>
      <c r="D42" s="343">
        <f ca="1">+'Power Price'!D93</f>
        <v>51.114291555919408</v>
      </c>
      <c r="E42" s="343">
        <f>+'Power Price'!E93</f>
        <v>93.632958801497807</v>
      </c>
      <c r="F42" s="412">
        <f ca="1">+'Power Price'!F93</f>
        <v>76.453364999993937</v>
      </c>
      <c r="G42" s="343">
        <f>+'Power Price'!G93</f>
        <v>157.50599807847175</v>
      </c>
      <c r="H42" s="343">
        <f>+'Power Price'!H93</f>
        <v>157.13387806411083</v>
      </c>
      <c r="I42" s="343">
        <f>+'Power Price'!I93</f>
        <v>157.87811809283266</v>
      </c>
      <c r="J42" s="343">
        <f>+'Power Price'!J93</f>
        <v>108.93246187363911</v>
      </c>
      <c r="K42" s="343">
        <f>+'Power Price'!K93</f>
        <v>217.86492374727641</v>
      </c>
      <c r="L42" s="343">
        <f>+'Power Price'!L93</f>
        <v>0</v>
      </c>
      <c r="M42" s="343">
        <f>+'Power Price'!M93</f>
        <v>-1111.7836160004426</v>
      </c>
      <c r="N42" s="343">
        <f>+'Power Price'!N93</f>
        <v>-1089.3454371715234</v>
      </c>
      <c r="O42" s="343">
        <f>+'Power Price'!O93</f>
        <v>-1189.6054255971248</v>
      </c>
      <c r="P42" s="343">
        <f>+'Power Price'!P93</f>
        <v>-1092.9156264601115</v>
      </c>
      <c r="Q42" s="343">
        <f>+'Power Price'!Q93</f>
        <v>-1286.2952247341345</v>
      </c>
      <c r="R42" s="343">
        <f>+'Power Price'!R93</f>
        <v>-968.40511879369296</v>
      </c>
      <c r="S42" s="343">
        <f>+'Power Price'!S93</f>
        <v>-572.03286686627871</v>
      </c>
      <c r="T42" s="343">
        <f>+'Power Price'!T93</f>
        <v>-652.06646591991557</v>
      </c>
      <c r="U42" s="343">
        <f>+'Power Price'!U93</f>
        <v>-494.83753487781178</v>
      </c>
      <c r="V42" s="343">
        <f>+'Power Price'!V93</f>
        <v>-569.19459980111787</v>
      </c>
      <c r="W42" s="412">
        <f>+'Power Price'!W93</f>
        <v>-537.7106328019745</v>
      </c>
      <c r="X42" s="343">
        <f>+'Power Price'!X93</f>
        <v>-488.83017445507357</v>
      </c>
      <c r="Y42" s="343">
        <f>+'Power Price'!Y93</f>
        <v>-323.68389417438084</v>
      </c>
      <c r="Z42" s="343">
        <f>+'Power Price'!Z93</f>
        <v>-329.81094524109903</v>
      </c>
      <c r="AA42" s="343">
        <f>+'Power Price'!AA93</f>
        <v>-272.83991732173308</v>
      </c>
      <c r="AB42" s="343">
        <f>+'Power Price'!AB93</f>
        <v>-224.90189453862877</v>
      </c>
      <c r="AC42" s="370">
        <f ca="1">+'Power Price'!AC93</f>
        <v>-294.35472294852661</v>
      </c>
    </row>
    <row r="43" spans="1:29" ht="13.65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65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65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65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2" thickBot="1" x14ac:dyDescent="0.35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0.8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4487.8343239227343</v>
      </c>
      <c r="D53" s="191">
        <f ca="1">'Power Off-Peak Prices'!D67</f>
        <v>4974.5074196429523</v>
      </c>
      <c r="E53" s="191">
        <f>'Power Off-Peak Prices'!E67</f>
        <v>7776.8599355335446</v>
      </c>
      <c r="F53" s="391">
        <f ca="1">'Power Off-Peak Prices'!F67</f>
        <v>5746.400559699744</v>
      </c>
      <c r="G53" s="191">
        <f>'Power Off-Peak Prices'!G67</f>
        <v>8387.8061684951044</v>
      </c>
      <c r="H53" s="191">
        <f>'Power Off-Peak Prices'!H67</f>
        <v>8723.8633982820029</v>
      </c>
      <c r="I53" s="191">
        <f>'Power Off-Peak Prices'!I67</f>
        <v>8051.748938708206</v>
      </c>
      <c r="J53" s="191">
        <f>'Power Off-Peak Prices'!J67</f>
        <v>9984.4176972027381</v>
      </c>
      <c r="K53" s="191">
        <f>'Power Off-Peak Prices'!K67</f>
        <v>9586.1204102237098</v>
      </c>
      <c r="L53" s="191">
        <f>'Power Off-Peak Prices'!L67</f>
        <v>10382.714984181766</v>
      </c>
      <c r="M53" s="191">
        <f>'Power Off-Peak Prices'!M67</f>
        <v>7447.8332807314546</v>
      </c>
      <c r="N53" s="191">
        <f>'Power Off-Peak Prices'!N67</f>
        <v>7023.5785953177265</v>
      </c>
      <c r="O53" s="191">
        <f>'Power Off-Peak Prices'!O67</f>
        <v>9997.5790206555594</v>
      </c>
      <c r="P53" s="191">
        <f>'Power Off-Peak Prices'!P67</f>
        <v>9279.7710016253077</v>
      </c>
      <c r="Q53" s="191">
        <f>'Power Off-Peak Prices'!Q67</f>
        <v>10715.387039685811</v>
      </c>
      <c r="R53" s="191">
        <f>'Power Off-Peak Prices'!R67</f>
        <v>9410.9884836852216</v>
      </c>
      <c r="S53" s="191">
        <f>'Power Off-Peak Prices'!S67</f>
        <v>8694.6720892964495</v>
      </c>
      <c r="T53" s="391">
        <f>'Power Off-Peak Prices'!T67</f>
        <v>8907.832736932045</v>
      </c>
      <c r="U53" s="391">
        <f>'Power Off-Peak Prices'!U67</f>
        <v>7819.8929818826227</v>
      </c>
      <c r="V53" s="391">
        <f>'Power Off-Peak Prices'!V67</f>
        <v>9356.2905490746762</v>
      </c>
      <c r="W53" s="391">
        <f>'Power Off-Peak Prices'!W67</f>
        <v>8851.7546448708144</v>
      </c>
      <c r="X53" s="391">
        <f>'Power Off-Peak Prices'!X67</f>
        <v>7888.746860423943</v>
      </c>
      <c r="Y53" s="391">
        <f>'Power Off-Peak Prices'!Y67</f>
        <v>7553.0984585241813</v>
      </c>
      <c r="Z53" s="391">
        <f>'Power Off-Peak Prices'!Z67</f>
        <v>7414.9522501818265</v>
      </c>
      <c r="AA53" s="391">
        <f>'Power Off-Peak Prices'!AA67</f>
        <v>7103.9462986407389</v>
      </c>
      <c r="AB53" s="391">
        <f>'Power Off-Peak Prices'!AB67</f>
        <v>6797.2262911774269</v>
      </c>
      <c r="AC53" s="391">
        <f ca="1">'Power Off-Peak Prices'!AC67</f>
        <v>7295.5165123704392</v>
      </c>
    </row>
    <row r="54" spans="1:29" ht="10.8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4480.8692421991091</v>
      </c>
      <c r="D54" s="191">
        <f ca="1">'Power Off-Peak Prices'!D68</f>
        <v>4972.0539336482698</v>
      </c>
      <c r="E54" s="191">
        <f>'Power Off-Peak Prices'!E68</f>
        <v>7634.1202416839578</v>
      </c>
      <c r="F54" s="391">
        <f ca="1">'Power Off-Peak Prices'!F68</f>
        <v>5695.6811391771125</v>
      </c>
      <c r="G54" s="191">
        <f>'Power Off-Peak Prices'!G68</f>
        <v>8226.3599843236516</v>
      </c>
      <c r="H54" s="191">
        <f>'Power Off-Peak Prices'!H68</f>
        <v>8558.7438959531992</v>
      </c>
      <c r="I54" s="191">
        <f>'Power Off-Peak Prices'!I68</f>
        <v>7893.9760726941022</v>
      </c>
      <c r="J54" s="191">
        <f>'Power Off-Peak Prices'!J68</f>
        <v>10366.382576656299</v>
      </c>
      <c r="K54" s="191">
        <f>'Power Off-Peak Prices'!K68</f>
        <v>9803.8896859556808</v>
      </c>
      <c r="L54" s="191">
        <f>'Power Off-Peak Prices'!L68</f>
        <v>10928.875467356918</v>
      </c>
      <c r="M54" s="191">
        <f>'Power Off-Peak Prices'!M68</f>
        <v>8000.1434596734862</v>
      </c>
      <c r="N54" s="191">
        <f>'Power Off-Peak Prices'!N68</f>
        <v>7525.2508361204018</v>
      </c>
      <c r="O54" s="191">
        <f>'Power Off-Peak Prices'!O68</f>
        <v>10464.365890408888</v>
      </c>
      <c r="P54" s="191">
        <f>'Power Off-Peak Prices'!P68</f>
        <v>9740.6625750996609</v>
      </c>
      <c r="Q54" s="191">
        <f>'Power Off-Peak Prices'!Q68</f>
        <v>11188.069205718117</v>
      </c>
      <c r="R54" s="191">
        <f>'Power Off-Peak Prices'!R68</f>
        <v>9872.8406909788846</v>
      </c>
      <c r="S54" s="191">
        <f>'Power Off-Peak Prices'!S68</f>
        <v>8632.6138257140392</v>
      </c>
      <c r="T54" s="391">
        <f>'Power Off-Peak Prices'!T68</f>
        <v>9402.9557817086697</v>
      </c>
      <c r="U54" s="391">
        <f>'Power Off-Peak Prices'!U68</f>
        <v>7475.8693071351154</v>
      </c>
      <c r="V54" s="391">
        <f>'Power Off-Peak Prices'!V68</f>
        <v>9019.0163882983325</v>
      </c>
      <c r="W54" s="391">
        <f>'Power Off-Peak Prices'!W68</f>
        <v>9061.997083115737</v>
      </c>
      <c r="X54" s="391">
        <f>'Power Off-Peak Prices'!X68</f>
        <v>8353.6103281240303</v>
      </c>
      <c r="Y54" s="391">
        <f>'Power Off-Peak Prices'!Y68</f>
        <v>7924.0820968303378</v>
      </c>
      <c r="Z54" s="391">
        <f>'Power Off-Peak Prices'!Z68</f>
        <v>7842.5767337183725</v>
      </c>
      <c r="AA54" s="391">
        <f>'Power Off-Peak Prices'!AA68</f>
        <v>7706.4698251956825</v>
      </c>
      <c r="AB54" s="391">
        <f>'Power Off-Peak Prices'!AB68</f>
        <v>7798.2685772617415</v>
      </c>
      <c r="AC54" s="391">
        <f ca="1">'Power Off-Peak Prices'!AC68</f>
        <v>7844.3531379597189</v>
      </c>
    </row>
    <row r="55" spans="1:29" ht="10.8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4601.1329866270416</v>
      </c>
      <c r="D55" s="191">
        <f ca="1">'Power Off-Peak Prices'!D69</f>
        <v>4966.4582638358315</v>
      </c>
      <c r="E55" s="191">
        <f>'Power Off-Peak Prices'!E69</f>
        <v>7566.4957131112242</v>
      </c>
      <c r="F55" s="391">
        <f ca="1">'Power Off-Peak Prices'!F69</f>
        <v>5711.3623211913655</v>
      </c>
      <c r="G55" s="191">
        <f>'Power Off-Peak Prices'!G69</f>
        <v>8705.4702854098505</v>
      </c>
      <c r="H55" s="191">
        <f>'Power Off-Peak Prices'!H69</f>
        <v>8806.5480507340981</v>
      </c>
      <c r="I55" s="191">
        <f>'Power Off-Peak Prices'!I69</f>
        <v>8604.3925200856029</v>
      </c>
      <c r="J55" s="191">
        <f>'Power Off-Peak Prices'!J69</f>
        <v>11743.597951256374</v>
      </c>
      <c r="K55" s="191">
        <f>'Power Off-Peak Prices'!K69</f>
        <v>11328.869759285828</v>
      </c>
      <c r="L55" s="191">
        <f>'Power Off-Peak Prices'!L69</f>
        <v>12158.326143226919</v>
      </c>
      <c r="M55" s="191">
        <f>'Power Off-Peak Prices'!M69</f>
        <v>8962.5474612419785</v>
      </c>
      <c r="N55" s="191">
        <f>'Power Off-Peak Prices'!N69</f>
        <v>8862.9598662207354</v>
      </c>
      <c r="O55" s="191">
        <f>'Power Off-Peak Prices'!O69</f>
        <v>9979.4899149490775</v>
      </c>
      <c r="P55" s="191">
        <f>'Power Off-Peak Prices'!P69</f>
        <v>9716.3719282924576</v>
      </c>
      <c r="Q55" s="191">
        <f>'Power Off-Peak Prices'!Q69</f>
        <v>10242.607901605696</v>
      </c>
      <c r="R55" s="191">
        <f>'Power Off-Peak Prices'!R69</f>
        <v>9875.8797184900832</v>
      </c>
      <c r="S55" s="191">
        <f>'Power Off-Peak Prices'!S69</f>
        <v>8823.5566946827439</v>
      </c>
      <c r="T55" s="391">
        <f>'Power Off-Peak Prices'!T69</f>
        <v>8660.5503811046547</v>
      </c>
      <c r="U55" s="391">
        <f>'Power Off-Peak Prices'!U69</f>
        <v>8826.4138607388031</v>
      </c>
      <c r="V55" s="391">
        <f>'Power Off-Peak Prices'!V69</f>
        <v>8983.7058422047721</v>
      </c>
      <c r="W55" s="391">
        <f>'Power Off-Peak Prices'!W69</f>
        <v>9468.8263636328284</v>
      </c>
      <c r="X55" s="391">
        <f>'Power Off-Peak Prices'!X69</f>
        <v>8072.0078832577492</v>
      </c>
      <c r="Y55" s="391">
        <f>'Power Off-Peak Prices'!Y69</f>
        <v>7657.2004727580888</v>
      </c>
      <c r="Z55" s="391">
        <f>'Power Off-Peak Prices'!Z69</f>
        <v>7565.0533123567529</v>
      </c>
      <c r="AA55" s="391">
        <f>'Power Off-Peak Prices'!AA69</f>
        <v>7246.3700267899139</v>
      </c>
      <c r="AB55" s="391">
        <f>'Power Off-Peak Prices'!AB69</f>
        <v>6935.4748573316865</v>
      </c>
      <c r="AC55" s="391">
        <f ca="1">'Power Off-Peak Prices'!AC69</f>
        <v>7478.8083598465219</v>
      </c>
    </row>
    <row r="56" spans="1:29" ht="10.8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4823.5512630014855</v>
      </c>
      <c r="D56" s="191">
        <f ca="1">'Power Off-Peak Prices'!D70</f>
        <v>4081.9226790090688</v>
      </c>
      <c r="E56" s="191">
        <f>'Power Off-Peak Prices'!E70</f>
        <v>6415.6846624646023</v>
      </c>
      <c r="F56" s="391">
        <f ca="1">'Power Off-Peak Prices'!F70</f>
        <v>5107.0528681583855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8984.0568482866129</v>
      </c>
      <c r="N56" s="191">
        <f>'Power Off-Peak Prices'!N70</f>
        <v>8361.1204013377937</v>
      </c>
      <c r="O56" s="191">
        <f>'Power Off-Peak Prices'!O70</f>
        <v>9666.351094669084</v>
      </c>
      <c r="P56" s="191">
        <f>'Power Off-Peak Prices'!P70</f>
        <v>9562.7926157727488</v>
      </c>
      <c r="Q56" s="191">
        <f>'Power Off-Peak Prices'!Q70</f>
        <v>9769.9095735654191</v>
      </c>
      <c r="R56" s="191">
        <f>'Power Off-Peak Prices'!R70</f>
        <v>8922.1449136276387</v>
      </c>
      <c r="S56" s="191">
        <f>'Power Off-Peak Prices'!S70</f>
        <v>8466.9017303920937</v>
      </c>
      <c r="T56" s="391">
        <f>'Power Off-Peak Prices'!T70</f>
        <v>8247.9760424333163</v>
      </c>
      <c r="U56" s="391">
        <f>'Power Off-Peak Prices'!U70</f>
        <v>8488.8422429070379</v>
      </c>
      <c r="V56" s="391">
        <f>'Power Off-Peak Prices'!V70</f>
        <v>8663.8869058359287</v>
      </c>
      <c r="W56" s="391">
        <f>'Power Off-Peak Prices'!W70</f>
        <v>8916.9457555121098</v>
      </c>
      <c r="X56" s="391">
        <f>'Power Off-Peak Prices'!X70</f>
        <v>4752.0624230027961</v>
      </c>
      <c r="Y56" s="391">
        <f>'Power Off-Peak Prices'!Y70</f>
        <v>4309.5308693891811</v>
      </c>
      <c r="Z56" s="391">
        <f>'Power Off-Peak Prices'!Z70</f>
        <v>4202.9592634853161</v>
      </c>
      <c r="AA56" s="391">
        <f>'Power Off-Peak Prices'!AA70</f>
        <v>4930.1279658672629</v>
      </c>
      <c r="AB56" s="391">
        <f>'Power Off-Peak Prices'!AB70</f>
        <v>5026.5451856456875</v>
      </c>
      <c r="AC56" s="391">
        <f ca="1">'Power Off-Peak Prices'!AC70</f>
        <v>5090.7384857915022</v>
      </c>
    </row>
    <row r="57" spans="1:29" ht="10.8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4405.6463595839523</v>
      </c>
      <c r="D57" s="191">
        <f ca="1">'Power Off-Peak Prices'!D71</f>
        <v>4137.0293449838055</v>
      </c>
      <c r="E57" s="191">
        <f>'Power Off-Peak Prices'!E71</f>
        <v>6210.1945738558506</v>
      </c>
      <c r="F57" s="391">
        <f ca="1">'Power Off-Peak Prices'!F71</f>
        <v>4917.6234261412028</v>
      </c>
      <c r="G57" s="191">
        <f>'Power Off-Peak Prices'!G71</f>
        <v>7703.6843374897144</v>
      </c>
      <c r="H57" s="191">
        <f>'Power Off-Peak Prices'!H71</f>
        <v>7671.2356363519166</v>
      </c>
      <c r="I57" s="191">
        <f>'Power Off-Peak Prices'!I71</f>
        <v>7736.1330386275122</v>
      </c>
      <c r="J57" s="191">
        <f>'Power Off-Peak Prices'!J71</f>
        <v>12031.544036438858</v>
      </c>
      <c r="K57" s="191">
        <f>'Power Off-Peak Prices'!K71</f>
        <v>10675.253732929486</v>
      </c>
      <c r="L57" s="191">
        <f>'Power Off-Peak Prices'!L71</f>
        <v>13387.834339948229</v>
      </c>
      <c r="M57" s="191">
        <f>'Power Off-Peak Prices'!M71</f>
        <v>9133.4940081676377</v>
      </c>
      <c r="N57" s="191">
        <f>'Power Off-Peak Prices'!N71</f>
        <v>8444.8996655518386</v>
      </c>
      <c r="O57" s="191">
        <f>'Power Off-Peak Prices'!O71</f>
        <v>10304.540670267217</v>
      </c>
      <c r="P57" s="191">
        <f>'Power Off-Peak Prices'!P71</f>
        <v>10051.136501467628</v>
      </c>
      <c r="Q57" s="191">
        <f>'Power Off-Peak Prices'!Q71</f>
        <v>10557.944839066806</v>
      </c>
      <c r="R57" s="191">
        <f>'Power Off-Peak Prices'!R71</f>
        <v>8859.165067178501</v>
      </c>
      <c r="S57" s="191">
        <f>'Power Off-Peak Prices'!S71</f>
        <v>8285.0068752092375</v>
      </c>
      <c r="T57" s="391">
        <f>'Power Off-Peak Prices'!T71</f>
        <v>8743.0229508751454</v>
      </c>
      <c r="U57" s="391">
        <f>'Power Off-Peak Prices'!U71</f>
        <v>8118.7522582199208</v>
      </c>
      <c r="V57" s="391">
        <f>'Power Off-Peak Prices'!V71</f>
        <v>7993.2454165326462</v>
      </c>
      <c r="W57" s="391">
        <f>'Power Off-Peak Prices'!W71</f>
        <v>9107.0382776291644</v>
      </c>
      <c r="X57" s="391">
        <f>'Power Off-Peak Prices'!X71</f>
        <v>8028.6619946545525</v>
      </c>
      <c r="Y57" s="391">
        <f>'Power Off-Peak Prices'!Y71</f>
        <v>7640.1556602371238</v>
      </c>
      <c r="Z57" s="391">
        <f>'Power Off-Peak Prices'!Z71</f>
        <v>7538.2176904359594</v>
      </c>
      <c r="AA57" s="391">
        <f>'Power Off-Peak Prices'!AA71</f>
        <v>7183.418686998928</v>
      </c>
      <c r="AB57" s="391">
        <f>'Power Off-Peak Prices'!AB71</f>
        <v>6847.1797973286411</v>
      </c>
      <c r="AC57" s="391">
        <f ca="1">'Power Off-Peak Prices'!AC71</f>
        <v>7379.6607244406441</v>
      </c>
    </row>
    <row r="58" spans="1:29" ht="10.8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4169.762258543833</v>
      </c>
      <c r="D58" s="358">
        <f ca="1">'Power Off-Peak Prices'!D72</f>
        <v>3929.0727329466586</v>
      </c>
      <c r="E58" s="358">
        <f>'Power Off-Peak Prices'!E72</f>
        <v>5858.4674209502946</v>
      </c>
      <c r="F58" s="391">
        <f ca="1">'Power Off-Peak Prices'!F72</f>
        <v>4652.4341374802616</v>
      </c>
      <c r="G58" s="191">
        <f>'Power Off-Peak Prices'!G72</f>
        <v>7071.2414751799843</v>
      </c>
      <c r="H58" s="191">
        <f>'Power Off-Peak Prices'!H72</f>
        <v>7037.8974681300278</v>
      </c>
      <c r="I58" s="191">
        <f>'Power Off-Peak Prices'!I72</f>
        <v>7104.5854822299407</v>
      </c>
      <c r="J58" s="191">
        <f>'Power Off-Peak Prices'!J72</f>
        <v>11049.592102156959</v>
      </c>
      <c r="K58" s="191">
        <f>'Power Off-Peak Prices'!K72</f>
        <v>9804.1022371008039</v>
      </c>
      <c r="L58" s="191">
        <f>'Power Off-Peak Prices'!L72</f>
        <v>12295.081967213115</v>
      </c>
      <c r="M58" s="191">
        <f>'Power Off-Peak Prices'!M72</f>
        <v>8320.565422393096</v>
      </c>
      <c r="N58" s="191">
        <f>'Power Off-Peak Prices'!N72</f>
        <v>7775.9197324414708</v>
      </c>
      <c r="O58" s="191">
        <f>'Power Off-Peak Prices'!O72</f>
        <v>10278.608583223471</v>
      </c>
      <c r="P58" s="191">
        <f>'Power Off-Peak Prices'!P72</f>
        <v>9999.3935424398987</v>
      </c>
      <c r="Q58" s="191">
        <f>'Power Off-Peak Prices'!Q72</f>
        <v>10557.823624007046</v>
      </c>
      <c r="R58" s="191">
        <f>'Power Off-Peak Prices'!R72</f>
        <v>8820.1775431861806</v>
      </c>
      <c r="S58" s="191">
        <f>'Power Off-Peak Prices'!S72</f>
        <v>7824.1038578468906</v>
      </c>
      <c r="T58" s="391">
        <f>'Power Off-Peak Prices'!T72</f>
        <v>8248.1367746956676</v>
      </c>
      <c r="U58" s="391">
        <f>'Power Off-Peak Prices'!U72</f>
        <v>7880.3186455842106</v>
      </c>
      <c r="V58" s="391">
        <f>'Power Off-Peak Prices'!V72</f>
        <v>7343.8561532607919</v>
      </c>
      <c r="W58" s="391">
        <f>'Power Off-Peak Prices'!W72</f>
        <v>8627.5170916357874</v>
      </c>
      <c r="X58" s="391">
        <f>'Power Off-Peak Prices'!X72</f>
        <v>7448.4017019990442</v>
      </c>
      <c r="Y58" s="391">
        <f>'Power Off-Peak Prices'!Y72</f>
        <v>7071.2194384531185</v>
      </c>
      <c r="Z58" s="391">
        <f>'Power Off-Peak Prices'!Z72</f>
        <v>6998.9802607626125</v>
      </c>
      <c r="AA58" s="391">
        <f>'Power Off-Peak Prices'!AA72</f>
        <v>6679.0177918153413</v>
      </c>
      <c r="AB58" s="391">
        <f>'Power Off-Peak Prices'!AB72</f>
        <v>6374.4285843332218</v>
      </c>
      <c r="AC58" s="391">
        <f ca="1">'Power Off-Peak Prices'!AC72</f>
        <v>6873.7645159994863</v>
      </c>
    </row>
    <row r="59" spans="1:29" ht="13.65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4487.8343239227343</v>
      </c>
      <c r="D59" s="347">
        <f ca="1">+'Power Off-Peak Prices'!D67</f>
        <v>4974.5074196429523</v>
      </c>
      <c r="E59" s="347">
        <f>+'Power Off-Peak Prices'!E67</f>
        <v>7776.8599355335446</v>
      </c>
      <c r="F59" s="410">
        <f ca="1">+'Power Off-Peak Prices'!F67</f>
        <v>5746.400559699744</v>
      </c>
      <c r="G59" s="347">
        <f>+'Power Off-Peak Prices'!G67</f>
        <v>8387.8061684951044</v>
      </c>
      <c r="H59" s="347">
        <f>+'Power Off-Peak Prices'!H67</f>
        <v>8723.8633982820029</v>
      </c>
      <c r="I59" s="347">
        <f>+'Power Off-Peak Prices'!I67</f>
        <v>8051.748938708206</v>
      </c>
      <c r="J59" s="347">
        <f>+'Power Off-Peak Prices'!J67</f>
        <v>9984.4176972027381</v>
      </c>
      <c r="K59" s="347">
        <f>+'Power Off-Peak Prices'!K67</f>
        <v>9586.1204102237098</v>
      </c>
      <c r="L59" s="347">
        <f>+'Power Off-Peak Prices'!L67</f>
        <v>10382.714984181766</v>
      </c>
      <c r="M59" s="347">
        <f>+'Power Off-Peak Prices'!M67</f>
        <v>7447.8332807314546</v>
      </c>
      <c r="N59" s="347">
        <f>+'Power Off-Peak Prices'!N67</f>
        <v>7023.5785953177265</v>
      </c>
      <c r="O59" s="347">
        <f>+'Power Off-Peak Prices'!O67</f>
        <v>9997.5790206555594</v>
      </c>
      <c r="P59" s="347">
        <f>+'Power Off-Peak Prices'!P67</f>
        <v>9279.7710016253077</v>
      </c>
      <c r="Q59" s="347">
        <f>+'Power Off-Peak Prices'!Q67</f>
        <v>10715.387039685811</v>
      </c>
      <c r="R59" s="347">
        <f>+'Power Off-Peak Prices'!R67</f>
        <v>9410.9884836852216</v>
      </c>
      <c r="S59" s="347">
        <f>+'Power Off-Peak Prices'!S67</f>
        <v>8694.6720892964495</v>
      </c>
      <c r="T59" s="347">
        <f>+'Power Off-Peak Prices'!T67</f>
        <v>8907.832736932045</v>
      </c>
      <c r="U59" s="347">
        <f>+'Power Off-Peak Prices'!U67</f>
        <v>7819.8929818826227</v>
      </c>
      <c r="V59" s="347">
        <f>+'Power Off-Peak Prices'!V67</f>
        <v>9356.2905490746762</v>
      </c>
      <c r="W59" s="410">
        <f>+'Power Off-Peak Prices'!W67</f>
        <v>8851.7546448708144</v>
      </c>
      <c r="X59" s="347">
        <f>+'Power Off-Peak Prices'!X67</f>
        <v>7888.746860423943</v>
      </c>
      <c r="Y59" s="347">
        <f>+'Power Off-Peak Prices'!Y67</f>
        <v>7553.0984585241813</v>
      </c>
      <c r="Z59" s="347">
        <f>+'Power Off-Peak Prices'!Z67</f>
        <v>7414.9522501818265</v>
      </c>
      <c r="AA59" s="347">
        <f>+'Power Off-Peak Prices'!AA67</f>
        <v>7103.9462986407389</v>
      </c>
      <c r="AB59" s="347">
        <f>+'Power Off-Peak Prices'!AB67</f>
        <v>6797.2262911774269</v>
      </c>
      <c r="AC59" s="367">
        <f ca="1">+'Power Off-Peak Prices'!AC67</f>
        <v>7295.5165123704392</v>
      </c>
    </row>
    <row r="60" spans="1:29" ht="13.65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4480.8692421991091</v>
      </c>
      <c r="D60" s="341">
        <f ca="1">+'Power Off-Peak Prices'!D68</f>
        <v>4972.0539336482698</v>
      </c>
      <c r="E60" s="341">
        <f>+'Power Off-Peak Prices'!E68</f>
        <v>7634.1202416839578</v>
      </c>
      <c r="F60" s="411">
        <f ca="1">+'Power Off-Peak Prices'!F68</f>
        <v>5695.6811391771125</v>
      </c>
      <c r="G60" s="341">
        <f>+'Power Off-Peak Prices'!G68</f>
        <v>8226.3599843236516</v>
      </c>
      <c r="H60" s="341">
        <f>+'Power Off-Peak Prices'!H68</f>
        <v>8558.7438959531992</v>
      </c>
      <c r="I60" s="341">
        <f>+'Power Off-Peak Prices'!I68</f>
        <v>7893.9760726941022</v>
      </c>
      <c r="J60" s="341">
        <f>+'Power Off-Peak Prices'!J68</f>
        <v>10366.382576656299</v>
      </c>
      <c r="K60" s="341">
        <f>+'Power Off-Peak Prices'!K68</f>
        <v>9803.8896859556808</v>
      </c>
      <c r="L60" s="341">
        <f>+'Power Off-Peak Prices'!L68</f>
        <v>10928.875467356918</v>
      </c>
      <c r="M60" s="341">
        <f>+'Power Off-Peak Prices'!M68</f>
        <v>8000.1434596734862</v>
      </c>
      <c r="N60" s="341">
        <f>+'Power Off-Peak Prices'!N68</f>
        <v>7525.2508361204018</v>
      </c>
      <c r="O60" s="341">
        <f>+'Power Off-Peak Prices'!O68</f>
        <v>10464.365890408888</v>
      </c>
      <c r="P60" s="341">
        <f>+'Power Off-Peak Prices'!P68</f>
        <v>9740.6625750996609</v>
      </c>
      <c r="Q60" s="341">
        <f>+'Power Off-Peak Prices'!Q68</f>
        <v>11188.069205718117</v>
      </c>
      <c r="R60" s="341">
        <f>+'Power Off-Peak Prices'!R68</f>
        <v>9872.8406909788846</v>
      </c>
      <c r="S60" s="341">
        <f>+'Power Off-Peak Prices'!S68</f>
        <v>8632.6138257140392</v>
      </c>
      <c r="T60" s="341">
        <f>+'Power Off-Peak Prices'!T68</f>
        <v>9402.9557817086697</v>
      </c>
      <c r="U60" s="341">
        <f>+'Power Off-Peak Prices'!U68</f>
        <v>7475.8693071351154</v>
      </c>
      <c r="V60" s="341">
        <f>+'Power Off-Peak Prices'!V68</f>
        <v>9019.0163882983325</v>
      </c>
      <c r="W60" s="411">
        <f>+'Power Off-Peak Prices'!W68</f>
        <v>9061.997083115737</v>
      </c>
      <c r="X60" s="341">
        <f>+'Power Off-Peak Prices'!X68</f>
        <v>8353.6103281240303</v>
      </c>
      <c r="Y60" s="341">
        <f>+'Power Off-Peak Prices'!Y68</f>
        <v>7924.0820968303378</v>
      </c>
      <c r="Z60" s="341">
        <f>+'Power Off-Peak Prices'!Z68</f>
        <v>7842.5767337183725</v>
      </c>
      <c r="AA60" s="341">
        <f>+'Power Off-Peak Prices'!AA68</f>
        <v>7706.4698251956825</v>
      </c>
      <c r="AB60" s="341">
        <f>+'Power Off-Peak Prices'!AB68</f>
        <v>7798.2685772617415</v>
      </c>
      <c r="AC60" s="368">
        <f ca="1">+'Power Off-Peak Prices'!AC68</f>
        <v>7844.3531379597189</v>
      </c>
    </row>
    <row r="61" spans="1:29" ht="13.65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4601.1329866270416</v>
      </c>
      <c r="D61" s="341">
        <f ca="1">+'Power Off-Peak Prices'!D69</f>
        <v>4966.4582638358315</v>
      </c>
      <c r="E61" s="341">
        <f>+'Power Off-Peak Prices'!E69</f>
        <v>7566.4957131112242</v>
      </c>
      <c r="F61" s="411">
        <f ca="1">+'Power Off-Peak Prices'!F69</f>
        <v>5711.3623211913655</v>
      </c>
      <c r="G61" s="341">
        <f>+'Power Off-Peak Prices'!G69</f>
        <v>8705.4702854098505</v>
      </c>
      <c r="H61" s="341">
        <f>+'Power Off-Peak Prices'!H69</f>
        <v>8806.5480507340981</v>
      </c>
      <c r="I61" s="341">
        <f>+'Power Off-Peak Prices'!I69</f>
        <v>8604.3925200856029</v>
      </c>
      <c r="J61" s="341">
        <f>+'Power Off-Peak Prices'!J69</f>
        <v>11743.597951256374</v>
      </c>
      <c r="K61" s="341">
        <f>+'Power Off-Peak Prices'!K69</f>
        <v>11328.869759285828</v>
      </c>
      <c r="L61" s="341">
        <f>+'Power Off-Peak Prices'!L69</f>
        <v>12158.326143226919</v>
      </c>
      <c r="M61" s="341">
        <f>+'Power Off-Peak Prices'!M69</f>
        <v>8962.5474612419785</v>
      </c>
      <c r="N61" s="341">
        <f>+'Power Off-Peak Prices'!N69</f>
        <v>8862.9598662207354</v>
      </c>
      <c r="O61" s="341">
        <f>+'Power Off-Peak Prices'!O69</f>
        <v>9979.4899149490775</v>
      </c>
      <c r="P61" s="341">
        <f>+'Power Off-Peak Prices'!P69</f>
        <v>9716.3719282924576</v>
      </c>
      <c r="Q61" s="341">
        <f>+'Power Off-Peak Prices'!Q69</f>
        <v>10242.607901605696</v>
      </c>
      <c r="R61" s="341">
        <f>+'Power Off-Peak Prices'!R69</f>
        <v>9875.8797184900832</v>
      </c>
      <c r="S61" s="341">
        <f>+'Power Off-Peak Prices'!S69</f>
        <v>8823.5566946827439</v>
      </c>
      <c r="T61" s="341">
        <f>+'Power Off-Peak Prices'!T69</f>
        <v>8660.5503811046547</v>
      </c>
      <c r="U61" s="341">
        <f>+'Power Off-Peak Prices'!U69</f>
        <v>8826.4138607388031</v>
      </c>
      <c r="V61" s="341">
        <f>+'Power Off-Peak Prices'!V69</f>
        <v>8983.7058422047721</v>
      </c>
      <c r="W61" s="411">
        <f>+'Power Off-Peak Prices'!W69</f>
        <v>9468.8263636328284</v>
      </c>
      <c r="X61" s="341">
        <f>+'Power Off-Peak Prices'!X69</f>
        <v>8072.0078832577492</v>
      </c>
      <c r="Y61" s="341">
        <f>+'Power Off-Peak Prices'!Y69</f>
        <v>7657.2004727580888</v>
      </c>
      <c r="Z61" s="341">
        <f>+'Power Off-Peak Prices'!Z69</f>
        <v>7565.0533123567529</v>
      </c>
      <c r="AA61" s="341">
        <f>+'Power Off-Peak Prices'!AA69</f>
        <v>7246.3700267899139</v>
      </c>
      <c r="AB61" s="341">
        <f>+'Power Off-Peak Prices'!AB69</f>
        <v>6935.4748573316865</v>
      </c>
      <c r="AC61" s="368">
        <f ca="1">+'Power Off-Peak Prices'!AC69</f>
        <v>7478.8083598465219</v>
      </c>
    </row>
    <row r="62" spans="1:29" ht="13.65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4823.5512630014855</v>
      </c>
      <c r="D62" s="341">
        <f ca="1">+'Power Off-Peak Prices'!D70</f>
        <v>4081.9226790090688</v>
      </c>
      <c r="E62" s="341">
        <f>+'Power Off-Peak Prices'!E70</f>
        <v>6415.6846624646023</v>
      </c>
      <c r="F62" s="411">
        <f ca="1">+'Power Off-Peak Prices'!F70</f>
        <v>5107.0528681583855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8984.0568482866129</v>
      </c>
      <c r="N62" s="341">
        <f>+'Power Off-Peak Prices'!N70</f>
        <v>8361.1204013377937</v>
      </c>
      <c r="O62" s="341">
        <f>+'Power Off-Peak Prices'!O70</f>
        <v>9666.351094669084</v>
      </c>
      <c r="P62" s="341">
        <f>+'Power Off-Peak Prices'!P70</f>
        <v>9562.7926157727488</v>
      </c>
      <c r="Q62" s="341">
        <f>+'Power Off-Peak Prices'!Q70</f>
        <v>9769.9095735654191</v>
      </c>
      <c r="R62" s="341">
        <f>+'Power Off-Peak Prices'!R70</f>
        <v>8922.1449136276387</v>
      </c>
      <c r="S62" s="341">
        <f>+'Power Off-Peak Prices'!S70</f>
        <v>8466.9017303920937</v>
      </c>
      <c r="T62" s="341">
        <f>+'Power Off-Peak Prices'!T70</f>
        <v>8247.9760424333163</v>
      </c>
      <c r="U62" s="341">
        <f>+'Power Off-Peak Prices'!U70</f>
        <v>8488.8422429070379</v>
      </c>
      <c r="V62" s="341">
        <f>+'Power Off-Peak Prices'!V70</f>
        <v>8663.8869058359287</v>
      </c>
      <c r="W62" s="411">
        <f>+'Power Off-Peak Prices'!W70</f>
        <v>8916.9457555121098</v>
      </c>
      <c r="X62" s="341">
        <f>+'Power Off-Peak Prices'!X70</f>
        <v>4752.0624230027961</v>
      </c>
      <c r="Y62" s="341">
        <f>+'Power Off-Peak Prices'!Y70</f>
        <v>4309.5308693891811</v>
      </c>
      <c r="Z62" s="341">
        <f>+'Power Off-Peak Prices'!Z70</f>
        <v>4202.9592634853161</v>
      </c>
      <c r="AA62" s="341">
        <f>+'Power Off-Peak Prices'!AA70</f>
        <v>4930.1279658672629</v>
      </c>
      <c r="AB62" s="341">
        <f>+'Power Off-Peak Prices'!AB70</f>
        <v>5026.5451856456875</v>
      </c>
      <c r="AC62" s="368">
        <f ca="1">+'Power Off-Peak Prices'!AC70</f>
        <v>5090.7384857915022</v>
      </c>
    </row>
    <row r="63" spans="1:29" ht="13.65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4405.6463595839523</v>
      </c>
      <c r="D63" s="341">
        <f ca="1">+'Power Off-Peak Prices'!D71</f>
        <v>4137.0293449838055</v>
      </c>
      <c r="E63" s="341">
        <f>+'Power Off-Peak Prices'!E71</f>
        <v>6210.1945738558506</v>
      </c>
      <c r="F63" s="411">
        <f ca="1">+'Power Off-Peak Prices'!F71</f>
        <v>4917.6234261412028</v>
      </c>
      <c r="G63" s="341">
        <f>+'Power Off-Peak Prices'!G71</f>
        <v>7703.6843374897144</v>
      </c>
      <c r="H63" s="341">
        <f>+'Power Off-Peak Prices'!H71</f>
        <v>7671.2356363519166</v>
      </c>
      <c r="I63" s="341">
        <f>+'Power Off-Peak Prices'!I71</f>
        <v>7736.1330386275122</v>
      </c>
      <c r="J63" s="341">
        <f>+'Power Off-Peak Prices'!J71</f>
        <v>12031.544036438858</v>
      </c>
      <c r="K63" s="341">
        <f>+'Power Off-Peak Prices'!K71</f>
        <v>10675.253732929486</v>
      </c>
      <c r="L63" s="341">
        <f>+'Power Off-Peak Prices'!L71</f>
        <v>13387.834339948229</v>
      </c>
      <c r="M63" s="341">
        <f>+'Power Off-Peak Prices'!M71</f>
        <v>9133.4940081676377</v>
      </c>
      <c r="N63" s="341">
        <f>+'Power Off-Peak Prices'!N71</f>
        <v>8444.8996655518386</v>
      </c>
      <c r="O63" s="341">
        <f>+'Power Off-Peak Prices'!O71</f>
        <v>10304.540670267217</v>
      </c>
      <c r="P63" s="341">
        <f>+'Power Off-Peak Prices'!P71</f>
        <v>10051.136501467628</v>
      </c>
      <c r="Q63" s="341">
        <f>+'Power Off-Peak Prices'!Q71</f>
        <v>10557.944839066806</v>
      </c>
      <c r="R63" s="341">
        <f>+'Power Off-Peak Prices'!R71</f>
        <v>8859.165067178501</v>
      </c>
      <c r="S63" s="341">
        <f>+'Power Off-Peak Prices'!S71</f>
        <v>8285.0068752092375</v>
      </c>
      <c r="T63" s="341">
        <f>+'Power Off-Peak Prices'!T71</f>
        <v>8743.0229508751454</v>
      </c>
      <c r="U63" s="341">
        <f>+'Power Off-Peak Prices'!U71</f>
        <v>8118.7522582199208</v>
      </c>
      <c r="V63" s="341">
        <f>+'Power Off-Peak Prices'!V71</f>
        <v>7993.2454165326462</v>
      </c>
      <c r="W63" s="411">
        <f>+'Power Off-Peak Prices'!W71</f>
        <v>9107.0382776291644</v>
      </c>
      <c r="X63" s="341">
        <f>+'Power Off-Peak Prices'!X71</f>
        <v>8028.6619946545525</v>
      </c>
      <c r="Y63" s="341">
        <f>+'Power Off-Peak Prices'!Y71</f>
        <v>7640.1556602371238</v>
      </c>
      <c r="Z63" s="341">
        <f>+'Power Off-Peak Prices'!Z71</f>
        <v>7538.2176904359594</v>
      </c>
      <c r="AA63" s="341">
        <f>+'Power Off-Peak Prices'!AA71</f>
        <v>7183.418686998928</v>
      </c>
      <c r="AB63" s="341">
        <f>+'Power Off-Peak Prices'!AB71</f>
        <v>6847.1797973286411</v>
      </c>
      <c r="AC63" s="368">
        <f ca="1">+'Power Off-Peak Prices'!AC71</f>
        <v>7379.6607244406441</v>
      </c>
    </row>
    <row r="64" spans="1:29" ht="13.65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4169.762258543833</v>
      </c>
      <c r="D64" s="341">
        <f ca="1">+'Power Off-Peak Prices'!D72</f>
        <v>3929.0727329466586</v>
      </c>
      <c r="E64" s="341">
        <f>+'Power Off-Peak Prices'!E72</f>
        <v>5858.4674209502946</v>
      </c>
      <c r="F64" s="411">
        <f ca="1">+'Power Off-Peak Prices'!F72</f>
        <v>4652.4341374802616</v>
      </c>
      <c r="G64" s="341">
        <f>+'Power Off-Peak Prices'!G72</f>
        <v>7071.2414751799843</v>
      </c>
      <c r="H64" s="341">
        <f>+'Power Off-Peak Prices'!H72</f>
        <v>7037.8974681300278</v>
      </c>
      <c r="I64" s="341">
        <f>+'Power Off-Peak Prices'!I72</f>
        <v>7104.5854822299407</v>
      </c>
      <c r="J64" s="341">
        <f>+'Power Off-Peak Prices'!J72</f>
        <v>11049.592102156959</v>
      </c>
      <c r="K64" s="341">
        <f>+'Power Off-Peak Prices'!K72</f>
        <v>9804.1022371008039</v>
      </c>
      <c r="L64" s="341">
        <f>+'Power Off-Peak Prices'!L72</f>
        <v>12295.081967213115</v>
      </c>
      <c r="M64" s="341">
        <f>+'Power Off-Peak Prices'!M72</f>
        <v>8320.565422393096</v>
      </c>
      <c r="N64" s="341">
        <f>+'Power Off-Peak Prices'!N72</f>
        <v>7775.9197324414708</v>
      </c>
      <c r="O64" s="341">
        <f>+'Power Off-Peak Prices'!O72</f>
        <v>10278.608583223471</v>
      </c>
      <c r="P64" s="341">
        <f>+'Power Off-Peak Prices'!P72</f>
        <v>9999.3935424398987</v>
      </c>
      <c r="Q64" s="341">
        <f>+'Power Off-Peak Prices'!Q72</f>
        <v>10557.823624007046</v>
      </c>
      <c r="R64" s="341">
        <f>+'Power Off-Peak Prices'!R72</f>
        <v>8820.1775431861806</v>
      </c>
      <c r="S64" s="341">
        <f>+'Power Off-Peak Prices'!S72</f>
        <v>7824.1038578468906</v>
      </c>
      <c r="T64" s="341">
        <f>+'Power Off-Peak Prices'!T72</f>
        <v>8248.1367746956676</v>
      </c>
      <c r="U64" s="341">
        <f>+'Power Off-Peak Prices'!U72</f>
        <v>7880.3186455842106</v>
      </c>
      <c r="V64" s="341">
        <f>+'Power Off-Peak Prices'!V72</f>
        <v>7343.8561532607919</v>
      </c>
      <c r="W64" s="411">
        <f>+'Power Off-Peak Prices'!W72</f>
        <v>8627.5170916357874</v>
      </c>
      <c r="X64" s="341">
        <f>+'Power Off-Peak Prices'!X72</f>
        <v>7448.4017019990442</v>
      </c>
      <c r="Y64" s="341">
        <f>+'Power Off-Peak Prices'!Y72</f>
        <v>7071.2194384531185</v>
      </c>
      <c r="Z64" s="341">
        <f>+'Power Off-Peak Prices'!Z72</f>
        <v>6998.9802607626125</v>
      </c>
      <c r="AA64" s="341">
        <f>+'Power Off-Peak Prices'!AA72</f>
        <v>6679.0177918153413</v>
      </c>
      <c r="AB64" s="341">
        <f>+'Power Off-Peak Prices'!AB72</f>
        <v>6374.4285843332218</v>
      </c>
      <c r="AC64" s="368">
        <f ca="1">+'Power Off-Peak Prices'!AC72</f>
        <v>6873.7645159994863</v>
      </c>
    </row>
    <row r="65" spans="1:29" ht="13.65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4278.1079742446755</v>
      </c>
      <c r="D65" s="343">
        <f ca="1">+'Power Off-Peak Prices'!D73</f>
        <v>4035.6056774526792</v>
      </c>
      <c r="E65" s="343">
        <f>+'Power Off-Peak Prices'!E73</f>
        <v>6060.7407117409857</v>
      </c>
      <c r="F65" s="412">
        <f ca="1">+'Power Off-Peak Prices'!F73</f>
        <v>4791.4847878127803</v>
      </c>
      <c r="G65" s="343">
        <f>+'Power Off-Peak Prices'!G73</f>
        <v>7242.277718814461</v>
      </c>
      <c r="H65" s="343">
        <f>+'Power Off-Peak Prices'!H73</f>
        <v>7225.2493996680059</v>
      </c>
      <c r="I65" s="343">
        <f>+'Power Off-Peak Prices'!I73</f>
        <v>7259.306037960916</v>
      </c>
      <c r="J65" s="343">
        <f>+'Power Off-Peak Prices'!J73</f>
        <v>11369.073391168702</v>
      </c>
      <c r="K65" s="343">
        <f>+'Power Off-Peak Prices'!K73</f>
        <v>10011.658430309793</v>
      </c>
      <c r="L65" s="343">
        <f>+'Power Off-Peak Prices'!L73</f>
        <v>12726.488352027611</v>
      </c>
      <c r="M65" s="343">
        <f>+'Power Off-Peak Prices'!M73</f>
        <v>8765.2904101990243</v>
      </c>
      <c r="N65" s="343">
        <f>+'Power Off-Peak Prices'!N73</f>
        <v>8403.0100334448143</v>
      </c>
      <c r="O65" s="343">
        <f>+'Power Off-Peak Prices'!O73</f>
        <v>11343.557360450726</v>
      </c>
      <c r="P65" s="343">
        <f>+'Power Off-Peak Prices'!P73</f>
        <v>10876.735479384484</v>
      </c>
      <c r="Q65" s="343">
        <f>+'Power Off-Peak Prices'!Q73</f>
        <v>11810.379241516968</v>
      </c>
      <c r="R65" s="343">
        <f>+'Power Off-Peak Prices'!R73</f>
        <v>9659.908829174663</v>
      </c>
      <c r="S65" s="343">
        <f>+'Power Off-Peak Prices'!S73</f>
        <v>8100.4664848126858</v>
      </c>
      <c r="T65" s="343">
        <f>+'Power Off-Peak Prices'!T73</f>
        <v>8575.945993959851</v>
      </c>
      <c r="U65" s="343">
        <f>+'Power Off-Peak Prices'!U73</f>
        <v>8138.4009222140021</v>
      </c>
      <c r="V65" s="343">
        <f>+'Power Off-Peak Prices'!V73</f>
        <v>7587.0525382642054</v>
      </c>
      <c r="W65" s="412">
        <f>+'Power Off-Peak Prices'!W73</f>
        <v>9128.6810223131033</v>
      </c>
      <c r="X65" s="343">
        <f>+'Power Off-Peak Prices'!X73</f>
        <v>7829.9087351114531</v>
      </c>
      <c r="Y65" s="343">
        <f>+'Power Off-Peak Prices'!Y73</f>
        <v>7416.4236104006177</v>
      </c>
      <c r="Z65" s="343">
        <f>+'Power Off-Peak Prices'!Z73</f>
        <v>7345.788654801685</v>
      </c>
      <c r="AA65" s="343">
        <f>+'Power Off-Peak Prices'!AA73</f>
        <v>6991.6608277132273</v>
      </c>
      <c r="AB65" s="343">
        <f>+'Power Off-Peak Prices'!AB73</f>
        <v>6650.7093969357702</v>
      </c>
      <c r="AC65" s="370">
        <f ca="1">+'Power Off-Peak Prices'!AC73</f>
        <v>7207.28720576666</v>
      </c>
    </row>
    <row r="66" spans="1:29" ht="13.65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65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65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65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0.8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308.78528974740038</v>
      </c>
      <c r="D73" s="341">
        <f ca="1">'Power Off-Peak Prices'!D87</f>
        <v>128.79187336568702</v>
      </c>
      <c r="E73" s="341">
        <f>'Power Off-Peak Prices'!E87</f>
        <v>-5.0307324903105837</v>
      </c>
      <c r="F73" s="393">
        <f ca="1">'Power Off-Peak Prices'!F87</f>
        <v>144.18214354092561</v>
      </c>
      <c r="G73" s="341">
        <f>'Power Off-Peak Prices'!G87</f>
        <v>275.05996797784974</v>
      </c>
      <c r="H73" s="341">
        <f>'Power Off-Peak Prices'!H87</f>
        <v>76.415413624716166</v>
      </c>
      <c r="I73" s="341">
        <f>'Power Off-Peak Prices'!I87</f>
        <v>473.70452233098331</v>
      </c>
      <c r="J73" s="341">
        <f>'Power Off-Peak Prices'!J87</f>
        <v>217.95213573783803</v>
      </c>
      <c r="K73" s="341">
        <f>'Power Off-Peak Prices'!K87</f>
        <v>435.84675062436872</v>
      </c>
      <c r="L73" s="341">
        <f>'Power Off-Peak Prices'!L87</f>
        <v>5.7520851307344856E-2</v>
      </c>
      <c r="M73" s="341">
        <f>'Power Off-Peak Prices'!M87</f>
        <v>-599.69441281393756</v>
      </c>
      <c r="N73" s="341">
        <f>'Power Off-Peak Prices'!N87</f>
        <v>-476.42140468227353</v>
      </c>
      <c r="O73" s="341">
        <f>'Power Off-Peak Prices'!O87</f>
        <v>-597.16804181725638</v>
      </c>
      <c r="P73" s="341">
        <f>'Power Off-Peak Prices'!P87</f>
        <v>-565.07077866797772</v>
      </c>
      <c r="Q73" s="341">
        <f>'Power Off-Peak Prices'!Q87</f>
        <v>-629.26530496653504</v>
      </c>
      <c r="R73" s="341">
        <f>'Power Off-Peak Prices'!R87</f>
        <v>-511.0182616773418</v>
      </c>
      <c r="S73" s="341">
        <f>'Power Off-Peak Prices'!S87</f>
        <v>-321.79309421915968</v>
      </c>
      <c r="T73" s="393">
        <f>'Power Off-Peak Prices'!T87</f>
        <v>-457.4118000086437</v>
      </c>
      <c r="U73" s="393">
        <f>'Power Off-Peak Prices'!U87</f>
        <v>-63.480633787808983</v>
      </c>
      <c r="V73" s="393">
        <f>'Power Off-Peak Prices'!V87</f>
        <v>-444.48684886103001</v>
      </c>
      <c r="W73" s="393">
        <f>'Power Off-Peak Prices'!W87</f>
        <v>-245.94645499291255</v>
      </c>
      <c r="X73" s="393">
        <f>'Power Off-Peak Prices'!X87</f>
        <v>-282.78675986820417</v>
      </c>
      <c r="Y73" s="393">
        <f>'Power Off-Peak Prices'!Y87</f>
        <v>-190.71761553447141</v>
      </c>
      <c r="Z73" s="393">
        <f>'Power Off-Peak Prices'!Z87</f>
        <v>-188.49280744241696</v>
      </c>
      <c r="AA73" s="393">
        <f>'Power Off-Peak Prices'!AA87</f>
        <v>-155.51256975330216</v>
      </c>
      <c r="AB73" s="393">
        <f>'Power Off-Peak Prices'!AB87</f>
        <v>-128.52476895262589</v>
      </c>
      <c r="AC73" s="393">
        <f ca="1">'Power Off-Peak Prices'!AC87</f>
        <v>-161.6744388074776</v>
      </c>
    </row>
    <row r="74" spans="1:29" ht="10.8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225.34087929376892</v>
      </c>
      <c r="D74" s="341">
        <f ca="1">'Power Off-Peak Prices'!D88</f>
        <v>116.73428101023455</v>
      </c>
      <c r="E74" s="341">
        <f>'Power Off-Peak Prices'!E88</f>
        <v>-145.23874773258103</v>
      </c>
      <c r="F74" s="393">
        <f ca="1">'Power Off-Peak Prices'!F88</f>
        <v>65.612137523808087</v>
      </c>
      <c r="G74" s="341">
        <f>'Power Off-Peak Prices'!G88</f>
        <v>275.05996797785156</v>
      </c>
      <c r="H74" s="341">
        <f>'Power Off-Peak Prices'!H88</f>
        <v>76.415413624717985</v>
      </c>
      <c r="I74" s="341">
        <f>'Power Off-Peak Prices'!I88</f>
        <v>473.70452233098331</v>
      </c>
      <c r="J74" s="341">
        <f>'Power Off-Peak Prices'!J88</f>
        <v>217.95213573783622</v>
      </c>
      <c r="K74" s="341">
        <f>'Power Off-Peak Prices'!K88</f>
        <v>435.8467506243669</v>
      </c>
      <c r="L74" s="341">
        <f>'Power Off-Peak Prices'!L88</f>
        <v>5.7520851307344856E-2</v>
      </c>
      <c r="M74" s="341">
        <f>'Power Off-Peak Prices'!M88</f>
        <v>-643.01721446063948</v>
      </c>
      <c r="N74" s="341">
        <f>'Power Off-Peak Prices'!N88</f>
        <v>-510.46344959388443</v>
      </c>
      <c r="O74" s="341">
        <f>'Power Off-Peak Prices'!O88</f>
        <v>-624.99732725235845</v>
      </c>
      <c r="P74" s="341">
        <f>'Power Off-Peak Prices'!P88</f>
        <v>-592.97090401876812</v>
      </c>
      <c r="Q74" s="341">
        <f>'Power Off-Peak Prices'!Q88</f>
        <v>-657.02375048594695</v>
      </c>
      <c r="R74" s="341">
        <f>'Power Off-Peak Prices'!R88</f>
        <v>-536.09691441740506</v>
      </c>
      <c r="S74" s="341">
        <f>'Power Off-Peak Prices'!S88</f>
        <v>-340.45841893037868</v>
      </c>
      <c r="T74" s="393">
        <f>'Power Off-Peak Prices'!T88</f>
        <v>-482.6156938732147</v>
      </c>
      <c r="U74" s="393">
        <f>'Power Off-Peak Prices'!U88</f>
        <v>-104.21438392942127</v>
      </c>
      <c r="V74" s="393">
        <f>'Power Off-Peak Prices'!V88</f>
        <v>-434.54517898849917</v>
      </c>
      <c r="W74" s="393">
        <f>'Power Off-Peak Prices'!W88</f>
        <v>-259.87714429289736</v>
      </c>
      <c r="X74" s="393">
        <f>'Power Off-Peak Prices'!X88</f>
        <v>-268.05794414528646</v>
      </c>
      <c r="Y74" s="393">
        <f>'Power Off-Peak Prices'!Y88</f>
        <v>-159.73188446844415</v>
      </c>
      <c r="Z74" s="393">
        <f>'Power Off-Peak Prices'!Z88</f>
        <v>-168.19305042610813</v>
      </c>
      <c r="AA74" s="393">
        <f>'Power Off-Peak Prices'!AA88</f>
        <v>-139.88798469347694</v>
      </c>
      <c r="AB74" s="393">
        <f>'Power Off-Peak Prices'!AB88</f>
        <v>-120.19886365155253</v>
      </c>
      <c r="AC74" s="393">
        <f ca="1">'Power Off-Peak Prices'!AC88</f>
        <v>-150.1683690298114</v>
      </c>
    </row>
    <row r="75" spans="1:29" ht="10.8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143.48068350668473</v>
      </c>
      <c r="D75" s="341">
        <f ca="1">'Power Off-Peak Prices'!D89</f>
        <v>133.53742892930313</v>
      </c>
      <c r="E75" s="341">
        <f>'Power Off-Peak Prices'!E89</f>
        <v>483.75941223296741</v>
      </c>
      <c r="F75" s="393">
        <f ca="1">'Power Off-Peak Prices'!F89</f>
        <v>253.59250822298509</v>
      </c>
      <c r="G75" s="341">
        <f>'Power Off-Peak Prices'!G89</f>
        <v>238.1303681026111</v>
      </c>
      <c r="H75" s="341">
        <f>'Power Off-Peak Prices'!H89</f>
        <v>318.4177021386331</v>
      </c>
      <c r="I75" s="341">
        <f>'Power Off-Peak Prices'!I89</f>
        <v>157.8430340665891</v>
      </c>
      <c r="J75" s="341">
        <f>'Power Off-Peak Prices'!J89</f>
        <v>122.50622282906443</v>
      </c>
      <c r="K75" s="341">
        <f>'Power Off-Peak Prices'!K89</f>
        <v>108.68802805674932</v>
      </c>
      <c r="L75" s="341">
        <f>'Power Off-Peak Prices'!L89</f>
        <v>136.32441760138136</v>
      </c>
      <c r="M75" s="341">
        <f>'Power Off-Peak Prices'!M89</f>
        <v>-714.75311428868554</v>
      </c>
      <c r="N75" s="341">
        <f>'Power Off-Peak Prices'!N89</f>
        <v>-422.84370520783705</v>
      </c>
      <c r="O75" s="341">
        <f>'Power Off-Peak Prices'!O89</f>
        <v>-346.29334336855391</v>
      </c>
      <c r="P75" s="341">
        <f>'Power Off-Peak Prices'!P89</f>
        <v>-591.50046687090799</v>
      </c>
      <c r="Q75" s="341">
        <f>'Power Off-Peak Prices'!Q89</f>
        <v>-101.08621986620346</v>
      </c>
      <c r="R75" s="341">
        <f>'Power Off-Peak Prices'!R89</f>
        <v>-185.25012973925914</v>
      </c>
      <c r="S75" s="341">
        <f>'Power Off-Peak Prices'!S89</f>
        <v>-405.5342962609011</v>
      </c>
      <c r="T75" s="393">
        <f>'Power Off-Peak Prices'!T89</f>
        <v>-357.87771640773099</v>
      </c>
      <c r="U75" s="393">
        <f>'Power Off-Peak Prices'!U89</f>
        <v>-419.73526808050337</v>
      </c>
      <c r="V75" s="393">
        <f>'Power Off-Peak Prices'!V89</f>
        <v>-438.98990429447258</v>
      </c>
      <c r="W75" s="393">
        <f>'Power Off-Peak Prices'!W89</f>
        <v>-219.77409089412686</v>
      </c>
      <c r="X75" s="393">
        <f>'Power Off-Peak Prices'!X89</f>
        <v>-123.93547267161739</v>
      </c>
      <c r="Y75" s="393">
        <f>'Power Off-Peak Prices'!Y89</f>
        <v>-112.6095478842326</v>
      </c>
      <c r="Z75" s="393">
        <f>'Power Off-Peak Prices'!Z89</f>
        <v>-83.908501212099509</v>
      </c>
      <c r="AA75" s="393">
        <f>'Power Off-Peak Prices'!AA89</f>
        <v>-48.663629096291515</v>
      </c>
      <c r="AB75" s="393">
        <f>'Power Off-Peak Prices'!AB89</f>
        <v>-28.493253919516974</v>
      </c>
      <c r="AC75" s="393">
        <f ca="1">'Power Off-Peak Prices'!AC89</f>
        <v>-58.22438091388085</v>
      </c>
    </row>
    <row r="76" spans="1:29" ht="10.8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-79.483873787256925</v>
      </c>
      <c r="D76" s="341">
        <f ca="1">'Power Off-Peak Prices'!D90</f>
        <v>10.222854206224383</v>
      </c>
      <c r="E76" s="341">
        <f>'Power Off-Peak Prices'!E90</f>
        <v>0</v>
      </c>
      <c r="F76" s="393">
        <f ca="1">'Power Off-Peak Prices'!F90</f>
        <v>-23.087006527010999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-704.70276967654354</v>
      </c>
      <c r="N76" s="341">
        <f>'Power Off-Peak Prices'!N90</f>
        <v>-567.36174151934938</v>
      </c>
      <c r="O76" s="341">
        <f>'Power Off-Peak Prices'!O90</f>
        <v>-576.31327023608355</v>
      </c>
      <c r="P76" s="341">
        <f>'Power Off-Peak Prices'!P90</f>
        <v>-578.88477038624296</v>
      </c>
      <c r="Q76" s="341">
        <f>'Power Off-Peak Prices'!Q90</f>
        <v>-573.74177008592414</v>
      </c>
      <c r="R76" s="341">
        <f>'Power Off-Peak Prices'!R90</f>
        <v>-484.47397338753944</v>
      </c>
      <c r="S76" s="341">
        <f>'Power Off-Peak Prices'!S90</f>
        <v>-415.06455085266134</v>
      </c>
      <c r="T76" s="393">
        <f>'Power Off-Peak Prices'!T90</f>
        <v>-423.41326891437166</v>
      </c>
      <c r="U76" s="393">
        <f>'Power Off-Peak Prices'!U90</f>
        <v>-410.18737362916181</v>
      </c>
      <c r="V76" s="393">
        <f>'Power Off-Peak Prices'!V90</f>
        <v>-411.5930100144451</v>
      </c>
      <c r="W76" s="393">
        <f>'Power Off-Peak Prices'!W90</f>
        <v>-355.01594014807597</v>
      </c>
      <c r="X76" s="393">
        <f>'Power Off-Peak Prices'!X90</f>
        <v>-183.71406456374825</v>
      </c>
      <c r="Y76" s="393">
        <f>'Power Off-Peak Prices'!Y90</f>
        <v>-117.8820926068247</v>
      </c>
      <c r="Z76" s="393">
        <f>'Power Off-Peak Prices'!Z90</f>
        <v>-117.40656260026935</v>
      </c>
      <c r="AA76" s="393">
        <f>'Power Off-Peak Prices'!AA90</f>
        <v>-120.38927212860199</v>
      </c>
      <c r="AB76" s="393">
        <f>'Power Off-Peak Prices'!AB90</f>
        <v>-106.98462377978103</v>
      </c>
      <c r="AC76" s="393">
        <f ca="1">'Power Off-Peak Prices'!AC90</f>
        <v>-136.19849623655864</v>
      </c>
    </row>
    <row r="77" spans="1:29" ht="10.8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40.861812778603962</v>
      </c>
      <c r="D77" s="341">
        <f ca="1">'Power Off-Peak Prices'!D91</f>
        <v>87.647548216150426</v>
      </c>
      <c r="E77" s="341">
        <f>'Power Off-Peak Prices'!E91</f>
        <v>17.095355544245649</v>
      </c>
      <c r="F77" s="393">
        <f ca="1">'Power Off-Peak Prices'!F91</f>
        <v>48.534905513000012</v>
      </c>
      <c r="G77" s="341">
        <f>'Power Off-Peak Prices'!G91</f>
        <v>77.748830105987508</v>
      </c>
      <c r="H77" s="341">
        <f>'Power Off-Peak Prices'!H91</f>
        <v>76.383181034344489</v>
      </c>
      <c r="I77" s="341">
        <f>'Power Off-Peak Prices'!I91</f>
        <v>79.114479177629619</v>
      </c>
      <c r="J77" s="341">
        <f>'Power Off-Peak Prices'!J91</f>
        <v>122.51685038632058</v>
      </c>
      <c r="K77" s="341">
        <f>'Power Off-Peak Prices'!K91</f>
        <v>108.70928317126163</v>
      </c>
      <c r="L77" s="341">
        <f>'Power Off-Peak Prices'!L91</f>
        <v>136.32441760137954</v>
      </c>
      <c r="M77" s="341">
        <f>'Power Off-Peak Prices'!M91</f>
        <v>-610.91055482099728</v>
      </c>
      <c r="N77" s="341">
        <f>'Power Off-Peak Prices'!N91</f>
        <v>-483.58247730530456</v>
      </c>
      <c r="O77" s="341">
        <f>'Power Off-Peak Prices'!O91</f>
        <v>-442.82644644215179</v>
      </c>
      <c r="P77" s="341">
        <f>'Power Off-Peak Prices'!P91</f>
        <v>-432.45838747843118</v>
      </c>
      <c r="Q77" s="341">
        <f>'Power Off-Peak Prices'!Q91</f>
        <v>-453.19450540587241</v>
      </c>
      <c r="R77" s="341">
        <f>'Power Off-Peak Prices'!R91</f>
        <v>-303.98838981981316</v>
      </c>
      <c r="S77" s="341">
        <f>'Power Off-Peak Prices'!S91</f>
        <v>-457.2253270607489</v>
      </c>
      <c r="T77" s="393">
        <f>'Power Off-Peak Prices'!T91</f>
        <v>-448.82670715557288</v>
      </c>
      <c r="U77" s="393">
        <f>'Power Off-Peak Prices'!U91</f>
        <v>-392.30434146984499</v>
      </c>
      <c r="V77" s="393">
        <f>'Power Off-Peak Prices'!V91</f>
        <v>-530.54493255682883</v>
      </c>
      <c r="W77" s="393">
        <f>'Power Off-Peak Prices'!W91</f>
        <v>-285.02299816301274</v>
      </c>
      <c r="X77" s="393">
        <f>'Power Off-Peak Prices'!X91</f>
        <v>-322.15186058131439</v>
      </c>
      <c r="Y77" s="393">
        <f>'Power Off-Peak Prices'!Y91</f>
        <v>-218.44813728025565</v>
      </c>
      <c r="Z77" s="393">
        <f>'Power Off-Peak Prices'!Z91</f>
        <v>-221.77860292142486</v>
      </c>
      <c r="AA77" s="393">
        <f>'Power Off-Peak Prices'!AA91</f>
        <v>-185.61648757474632</v>
      </c>
      <c r="AB77" s="393">
        <f>'Power Off-Peak Prices'!AB91</f>
        <v>-155.12358523820876</v>
      </c>
      <c r="AC77" s="393">
        <f ca="1">'Power Off-Peak Prices'!AC91</f>
        <v>-193.33018776065455</v>
      </c>
    </row>
    <row r="78" spans="1:29" ht="10.8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179.72642251551406</v>
      </c>
      <c r="D78" s="341">
        <f ca="1">'Power Off-Peak Prices'!D92</f>
        <v>264.85058485510444</v>
      </c>
      <c r="E78" s="341">
        <f>'Power Off-Peak Prices'!E92</f>
        <v>136.84114369233794</v>
      </c>
      <c r="F78" s="393">
        <f ca="1">'Power Off-Peak Prices'!F92</f>
        <v>193.80605035431836</v>
      </c>
      <c r="G78" s="341">
        <f>'Power Off-Peak Prices'!G92</f>
        <v>77.750937301829254</v>
      </c>
      <c r="H78" s="341">
        <f>'Power Off-Peak Prices'!H92</f>
        <v>76.632983609728399</v>
      </c>
      <c r="I78" s="341">
        <f>'Power Off-Peak Prices'!I92</f>
        <v>78.868890993930108</v>
      </c>
      <c r="J78" s="341">
        <f>'Power Off-Peak Prices'!J92</f>
        <v>122.8972807161972</v>
      </c>
      <c r="K78" s="341">
        <f>'Power Off-Peak Prices'!K92</f>
        <v>109.03873744619887</v>
      </c>
      <c r="L78" s="341">
        <f>'Power Off-Peak Prices'!L92</f>
        <v>136.75582398619554</v>
      </c>
      <c r="M78" s="341">
        <f>'Power Off-Peak Prices'!M92</f>
        <v>-547.14503823771884</v>
      </c>
      <c r="N78" s="341">
        <f>'Power Off-Peak Prices'!N92</f>
        <v>-438.45526755852916</v>
      </c>
      <c r="O78" s="341">
        <f>'Power Off-Peak Prices'!O92</f>
        <v>-441.40682709294197</v>
      </c>
      <c r="P78" s="341">
        <f>'Power Off-Peak Prices'!P92</f>
        <v>-429.62626718191859</v>
      </c>
      <c r="Q78" s="341">
        <f>'Power Off-Peak Prices'!Q92</f>
        <v>-453.18738700396534</v>
      </c>
      <c r="R78" s="341">
        <f>'Power Off-Peak Prices'!R92</f>
        <v>-301.91351920842317</v>
      </c>
      <c r="S78" s="341">
        <f>'Power Off-Peak Prices'!S92</f>
        <v>-240.79061436522989</v>
      </c>
      <c r="T78" s="393">
        <f>'Power Off-Peak Prices'!T92</f>
        <v>-423.42152017168155</v>
      </c>
      <c r="U78" s="393">
        <f>'Power Off-Peak Prices'!U92</f>
        <v>49.973419942999499</v>
      </c>
      <c r="V78" s="393">
        <f>'Power Off-Peak Prices'!V92</f>
        <v>-348.92374286701033</v>
      </c>
      <c r="W78" s="393">
        <f>'Power Off-Peak Prices'!W92</f>
        <v>-214.48234564155064</v>
      </c>
      <c r="X78" s="393">
        <f>'Power Off-Peak Prices'!X92</f>
        <v>-254.60743644267313</v>
      </c>
      <c r="Y78" s="393">
        <f>'Power Off-Peak Prices'!Y92</f>
        <v>-168.70896837207329</v>
      </c>
      <c r="Z78" s="393">
        <f>'Power Off-Peak Prices'!Z92</f>
        <v>-167.43946957418484</v>
      </c>
      <c r="AA78" s="393">
        <f>'Power Off-Peak Prices'!AA92</f>
        <v>-136.03722996118722</v>
      </c>
      <c r="AB78" s="393">
        <f>'Power Off-Peak Prices'!AB92</f>
        <v>-111.12987623691697</v>
      </c>
      <c r="AC78" s="393">
        <f ca="1">'Power Off-Peak Prices'!AC92</f>
        <v>-138.2127316412334</v>
      </c>
    </row>
    <row r="79" spans="1:29" ht="13.65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308.78528974740038</v>
      </c>
      <c r="D79" s="347">
        <f ca="1">+'Power Off-Peak Prices'!D87</f>
        <v>128.79187336568702</v>
      </c>
      <c r="E79" s="347">
        <f>+'Power Off-Peak Prices'!E87</f>
        <v>-5.0307324903105837</v>
      </c>
      <c r="F79" s="410">
        <f ca="1">+'Power Off-Peak Prices'!F87</f>
        <v>144.18214354092561</v>
      </c>
      <c r="G79" s="347">
        <f>+'Power Off-Peak Prices'!G87</f>
        <v>275.05996797784974</v>
      </c>
      <c r="H79" s="347">
        <f>+'Power Off-Peak Prices'!H87</f>
        <v>76.415413624716166</v>
      </c>
      <c r="I79" s="347">
        <f>+'Power Off-Peak Prices'!I87</f>
        <v>473.70452233098331</v>
      </c>
      <c r="J79" s="347">
        <f>+'Power Off-Peak Prices'!J87</f>
        <v>217.95213573783803</v>
      </c>
      <c r="K79" s="347">
        <f>+'Power Off-Peak Prices'!K87</f>
        <v>435.84675062436872</v>
      </c>
      <c r="L79" s="347">
        <f>+'Power Off-Peak Prices'!L87</f>
        <v>5.7520851307344856E-2</v>
      </c>
      <c r="M79" s="347">
        <f>+'Power Off-Peak Prices'!M87</f>
        <v>-599.69441281393756</v>
      </c>
      <c r="N79" s="347">
        <f>+'Power Off-Peak Prices'!N87</f>
        <v>-476.42140468227353</v>
      </c>
      <c r="O79" s="347">
        <f>+'Power Off-Peak Prices'!O87</f>
        <v>-597.16804181725638</v>
      </c>
      <c r="P79" s="347">
        <f>+'Power Off-Peak Prices'!P87</f>
        <v>-565.07077866797772</v>
      </c>
      <c r="Q79" s="347">
        <f>+'Power Off-Peak Prices'!Q87</f>
        <v>-629.26530496653504</v>
      </c>
      <c r="R79" s="347">
        <f>+'Power Off-Peak Prices'!R87</f>
        <v>-511.0182616773418</v>
      </c>
      <c r="S79" s="347">
        <f>+'Power Off-Peak Prices'!S87</f>
        <v>-321.79309421915968</v>
      </c>
      <c r="T79" s="347">
        <f>+'Power Off-Peak Prices'!T87</f>
        <v>-457.4118000086437</v>
      </c>
      <c r="U79" s="347">
        <f>+'Power Off-Peak Prices'!U87</f>
        <v>-63.480633787808983</v>
      </c>
      <c r="V79" s="347">
        <f>+'Power Off-Peak Prices'!V87</f>
        <v>-444.48684886103001</v>
      </c>
      <c r="W79" s="410">
        <f>+'Power Off-Peak Prices'!W87</f>
        <v>-245.94645499291255</v>
      </c>
      <c r="X79" s="347">
        <f>+'Power Off-Peak Prices'!X87</f>
        <v>-282.78675986820417</v>
      </c>
      <c r="Y79" s="347">
        <f>+'Power Off-Peak Prices'!Y87</f>
        <v>-190.71761553447141</v>
      </c>
      <c r="Z79" s="347">
        <f>+'Power Off-Peak Prices'!Z87</f>
        <v>-188.49280744241696</v>
      </c>
      <c r="AA79" s="347">
        <f>+'Power Off-Peak Prices'!AA87</f>
        <v>-155.51256975330216</v>
      </c>
      <c r="AB79" s="347">
        <f>+'Power Off-Peak Prices'!AB87</f>
        <v>-128.52476895262589</v>
      </c>
      <c r="AC79" s="367">
        <f ca="1">+'Power Off-Peak Prices'!AC87</f>
        <v>-161.6744388074776</v>
      </c>
    </row>
    <row r="80" spans="1:29" ht="13.65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225.34087929376892</v>
      </c>
      <c r="D80" s="341">
        <f ca="1">+'Power Off-Peak Prices'!D88</f>
        <v>116.73428101023455</v>
      </c>
      <c r="E80" s="341">
        <f>+'Power Off-Peak Prices'!E88</f>
        <v>-145.23874773258103</v>
      </c>
      <c r="F80" s="411">
        <f ca="1">+'Power Off-Peak Prices'!F88</f>
        <v>65.612137523808087</v>
      </c>
      <c r="G80" s="341">
        <f>+'Power Off-Peak Prices'!G88</f>
        <v>275.05996797785156</v>
      </c>
      <c r="H80" s="341">
        <f>+'Power Off-Peak Prices'!H88</f>
        <v>76.415413624717985</v>
      </c>
      <c r="I80" s="341">
        <f>+'Power Off-Peak Prices'!I88</f>
        <v>473.70452233098331</v>
      </c>
      <c r="J80" s="341">
        <f>+'Power Off-Peak Prices'!J88</f>
        <v>217.95213573783622</v>
      </c>
      <c r="K80" s="341">
        <f>+'Power Off-Peak Prices'!K88</f>
        <v>435.8467506243669</v>
      </c>
      <c r="L80" s="341">
        <f>+'Power Off-Peak Prices'!L88</f>
        <v>5.7520851307344856E-2</v>
      </c>
      <c r="M80" s="341">
        <f>+'Power Off-Peak Prices'!M88</f>
        <v>-643.01721446063948</v>
      </c>
      <c r="N80" s="341">
        <f>+'Power Off-Peak Prices'!N88</f>
        <v>-510.46344959388443</v>
      </c>
      <c r="O80" s="341">
        <f>+'Power Off-Peak Prices'!O88</f>
        <v>-624.99732725235845</v>
      </c>
      <c r="P80" s="341">
        <f>+'Power Off-Peak Prices'!P88</f>
        <v>-592.97090401876812</v>
      </c>
      <c r="Q80" s="341">
        <f>+'Power Off-Peak Prices'!Q88</f>
        <v>-657.02375048594695</v>
      </c>
      <c r="R80" s="341">
        <f>+'Power Off-Peak Prices'!R88</f>
        <v>-536.09691441740506</v>
      </c>
      <c r="S80" s="341">
        <f>+'Power Off-Peak Prices'!S88</f>
        <v>-340.45841893037868</v>
      </c>
      <c r="T80" s="341">
        <f>+'Power Off-Peak Prices'!T88</f>
        <v>-482.6156938732147</v>
      </c>
      <c r="U80" s="341">
        <f>+'Power Off-Peak Prices'!U88</f>
        <v>-104.21438392942127</v>
      </c>
      <c r="V80" s="341">
        <f>+'Power Off-Peak Prices'!V88</f>
        <v>-434.54517898849917</v>
      </c>
      <c r="W80" s="411">
        <f>+'Power Off-Peak Prices'!W88</f>
        <v>-259.87714429289736</v>
      </c>
      <c r="X80" s="341">
        <f>+'Power Off-Peak Prices'!X88</f>
        <v>-268.05794414528646</v>
      </c>
      <c r="Y80" s="341">
        <f>+'Power Off-Peak Prices'!Y88</f>
        <v>-159.73188446844415</v>
      </c>
      <c r="Z80" s="341">
        <f>+'Power Off-Peak Prices'!Z88</f>
        <v>-168.19305042610813</v>
      </c>
      <c r="AA80" s="341">
        <f>+'Power Off-Peak Prices'!AA88</f>
        <v>-139.88798469347694</v>
      </c>
      <c r="AB80" s="341">
        <f>+'Power Off-Peak Prices'!AB88</f>
        <v>-120.19886365155253</v>
      </c>
      <c r="AC80" s="368">
        <f ca="1">+'Power Off-Peak Prices'!AC88</f>
        <v>-150.1683690298114</v>
      </c>
    </row>
    <row r="81" spans="1:29" ht="13.65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143.48068350668473</v>
      </c>
      <c r="D81" s="341">
        <f ca="1">+'Power Off-Peak Prices'!D89</f>
        <v>133.53742892930313</v>
      </c>
      <c r="E81" s="341">
        <f>+'Power Off-Peak Prices'!E89</f>
        <v>483.75941223296741</v>
      </c>
      <c r="F81" s="411">
        <f ca="1">+'Power Off-Peak Prices'!F89</f>
        <v>253.59250822298509</v>
      </c>
      <c r="G81" s="341">
        <f>+'Power Off-Peak Prices'!G89</f>
        <v>238.1303681026111</v>
      </c>
      <c r="H81" s="341">
        <f>+'Power Off-Peak Prices'!H89</f>
        <v>318.4177021386331</v>
      </c>
      <c r="I81" s="341">
        <f>+'Power Off-Peak Prices'!I89</f>
        <v>157.8430340665891</v>
      </c>
      <c r="J81" s="341">
        <f>+'Power Off-Peak Prices'!J89</f>
        <v>122.50622282906443</v>
      </c>
      <c r="K81" s="341">
        <f>+'Power Off-Peak Prices'!K89</f>
        <v>108.68802805674932</v>
      </c>
      <c r="L81" s="341">
        <f>+'Power Off-Peak Prices'!L89</f>
        <v>136.32441760138136</v>
      </c>
      <c r="M81" s="341">
        <f>+'Power Off-Peak Prices'!M89</f>
        <v>-714.75311428868554</v>
      </c>
      <c r="N81" s="341">
        <f>+'Power Off-Peak Prices'!N89</f>
        <v>-422.84370520783705</v>
      </c>
      <c r="O81" s="341">
        <f>+'Power Off-Peak Prices'!O89</f>
        <v>-346.29334336855391</v>
      </c>
      <c r="P81" s="341">
        <f>+'Power Off-Peak Prices'!P89</f>
        <v>-591.50046687090799</v>
      </c>
      <c r="Q81" s="341">
        <f>+'Power Off-Peak Prices'!Q89</f>
        <v>-101.08621986620346</v>
      </c>
      <c r="R81" s="341">
        <f>+'Power Off-Peak Prices'!R89</f>
        <v>-185.25012973925914</v>
      </c>
      <c r="S81" s="341">
        <f>+'Power Off-Peak Prices'!S89</f>
        <v>-405.5342962609011</v>
      </c>
      <c r="T81" s="341">
        <f>+'Power Off-Peak Prices'!T89</f>
        <v>-357.87771640773099</v>
      </c>
      <c r="U81" s="341">
        <f>+'Power Off-Peak Prices'!U89</f>
        <v>-419.73526808050337</v>
      </c>
      <c r="V81" s="341">
        <f>+'Power Off-Peak Prices'!V89</f>
        <v>-438.98990429447258</v>
      </c>
      <c r="W81" s="411">
        <f>+'Power Off-Peak Prices'!W89</f>
        <v>-219.77409089412686</v>
      </c>
      <c r="X81" s="341">
        <f>+'Power Off-Peak Prices'!X89</f>
        <v>-123.93547267161739</v>
      </c>
      <c r="Y81" s="341">
        <f>+'Power Off-Peak Prices'!Y89</f>
        <v>-112.6095478842326</v>
      </c>
      <c r="Z81" s="341">
        <f>+'Power Off-Peak Prices'!Z89</f>
        <v>-83.908501212099509</v>
      </c>
      <c r="AA81" s="341">
        <f>+'Power Off-Peak Prices'!AA89</f>
        <v>-48.663629096291515</v>
      </c>
      <c r="AB81" s="341">
        <f>+'Power Off-Peak Prices'!AB89</f>
        <v>-28.493253919516974</v>
      </c>
      <c r="AC81" s="368">
        <f ca="1">+'Power Off-Peak Prices'!AC89</f>
        <v>-58.22438091388085</v>
      </c>
    </row>
    <row r="82" spans="1:29" ht="13.65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-79.483873787256925</v>
      </c>
      <c r="D82" s="341">
        <f ca="1">+'Power Off-Peak Prices'!D90</f>
        <v>10.222854206224383</v>
      </c>
      <c r="E82" s="341">
        <f>+'Power Off-Peak Prices'!E90</f>
        <v>0</v>
      </c>
      <c r="F82" s="411">
        <f ca="1">+'Power Off-Peak Prices'!F90</f>
        <v>-23.087006527010999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-704.70276967654354</v>
      </c>
      <c r="N82" s="341">
        <f>+'Power Off-Peak Prices'!N90</f>
        <v>-567.36174151934938</v>
      </c>
      <c r="O82" s="341">
        <f>+'Power Off-Peak Prices'!O90</f>
        <v>-576.31327023608355</v>
      </c>
      <c r="P82" s="341">
        <f>+'Power Off-Peak Prices'!P90</f>
        <v>-578.88477038624296</v>
      </c>
      <c r="Q82" s="341">
        <f>+'Power Off-Peak Prices'!Q90</f>
        <v>-573.74177008592414</v>
      </c>
      <c r="R82" s="341">
        <f>+'Power Off-Peak Prices'!R90</f>
        <v>-484.47397338753944</v>
      </c>
      <c r="S82" s="341">
        <f>+'Power Off-Peak Prices'!S90</f>
        <v>-415.06455085266134</v>
      </c>
      <c r="T82" s="341">
        <f>+'Power Off-Peak Prices'!T90</f>
        <v>-423.41326891437166</v>
      </c>
      <c r="U82" s="341">
        <f>+'Power Off-Peak Prices'!U90</f>
        <v>-410.18737362916181</v>
      </c>
      <c r="V82" s="341">
        <f>+'Power Off-Peak Prices'!V90</f>
        <v>-411.5930100144451</v>
      </c>
      <c r="W82" s="411">
        <f>+'Power Off-Peak Prices'!W90</f>
        <v>-355.01594014807597</v>
      </c>
      <c r="X82" s="341">
        <f>+'Power Off-Peak Prices'!X90</f>
        <v>-183.71406456374825</v>
      </c>
      <c r="Y82" s="341">
        <f>+'Power Off-Peak Prices'!Y90</f>
        <v>-117.8820926068247</v>
      </c>
      <c r="Z82" s="341">
        <f>+'Power Off-Peak Prices'!Z90</f>
        <v>-117.40656260026935</v>
      </c>
      <c r="AA82" s="341">
        <f>+'Power Off-Peak Prices'!AA90</f>
        <v>-120.38927212860199</v>
      </c>
      <c r="AB82" s="341">
        <f>+'Power Off-Peak Prices'!AB90</f>
        <v>-106.98462377978103</v>
      </c>
      <c r="AC82" s="368">
        <f ca="1">+'Power Off-Peak Prices'!AC90</f>
        <v>-136.19849623655864</v>
      </c>
    </row>
    <row r="83" spans="1:29" ht="13.65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40.861812778603962</v>
      </c>
      <c r="D83" s="341">
        <f ca="1">+'Power Off-Peak Prices'!D91</f>
        <v>87.647548216150426</v>
      </c>
      <c r="E83" s="341">
        <f>+'Power Off-Peak Prices'!E91</f>
        <v>17.095355544245649</v>
      </c>
      <c r="F83" s="411">
        <f ca="1">+'Power Off-Peak Prices'!F91</f>
        <v>48.534905513000012</v>
      </c>
      <c r="G83" s="341">
        <f>+'Power Off-Peak Prices'!G91</f>
        <v>77.748830105987508</v>
      </c>
      <c r="H83" s="341">
        <f>+'Power Off-Peak Prices'!H91</f>
        <v>76.383181034344489</v>
      </c>
      <c r="I83" s="341">
        <f>+'Power Off-Peak Prices'!I91</f>
        <v>79.114479177629619</v>
      </c>
      <c r="J83" s="341">
        <f>+'Power Off-Peak Prices'!J91</f>
        <v>122.51685038632058</v>
      </c>
      <c r="K83" s="341">
        <f>+'Power Off-Peak Prices'!K91</f>
        <v>108.70928317126163</v>
      </c>
      <c r="L83" s="341">
        <f>+'Power Off-Peak Prices'!L91</f>
        <v>136.32441760137954</v>
      </c>
      <c r="M83" s="341">
        <f>+'Power Off-Peak Prices'!M91</f>
        <v>-610.91055482099728</v>
      </c>
      <c r="N83" s="341">
        <f>+'Power Off-Peak Prices'!N91</f>
        <v>-483.58247730530456</v>
      </c>
      <c r="O83" s="341">
        <f>+'Power Off-Peak Prices'!O91</f>
        <v>-442.82644644215179</v>
      </c>
      <c r="P83" s="341">
        <f>+'Power Off-Peak Prices'!P91</f>
        <v>-432.45838747843118</v>
      </c>
      <c r="Q83" s="341">
        <f>+'Power Off-Peak Prices'!Q91</f>
        <v>-453.19450540587241</v>
      </c>
      <c r="R83" s="341">
        <f>+'Power Off-Peak Prices'!R91</f>
        <v>-303.98838981981316</v>
      </c>
      <c r="S83" s="341">
        <f>+'Power Off-Peak Prices'!S91</f>
        <v>-457.2253270607489</v>
      </c>
      <c r="T83" s="341">
        <f>+'Power Off-Peak Prices'!T91</f>
        <v>-448.82670715557288</v>
      </c>
      <c r="U83" s="341">
        <f>+'Power Off-Peak Prices'!U91</f>
        <v>-392.30434146984499</v>
      </c>
      <c r="V83" s="341">
        <f>+'Power Off-Peak Prices'!V91</f>
        <v>-530.54493255682883</v>
      </c>
      <c r="W83" s="411">
        <f>+'Power Off-Peak Prices'!W91</f>
        <v>-285.02299816301274</v>
      </c>
      <c r="X83" s="341">
        <f>+'Power Off-Peak Prices'!X91</f>
        <v>-322.15186058131439</v>
      </c>
      <c r="Y83" s="341">
        <f>+'Power Off-Peak Prices'!Y91</f>
        <v>-218.44813728025565</v>
      </c>
      <c r="Z83" s="341">
        <f>+'Power Off-Peak Prices'!Z91</f>
        <v>-221.77860292142486</v>
      </c>
      <c r="AA83" s="341">
        <f>+'Power Off-Peak Prices'!AA91</f>
        <v>-185.61648757474632</v>
      </c>
      <c r="AB83" s="341">
        <f>+'Power Off-Peak Prices'!AB91</f>
        <v>-155.12358523820876</v>
      </c>
      <c r="AC83" s="368">
        <f ca="1">+'Power Off-Peak Prices'!AC91</f>
        <v>-193.33018776065455</v>
      </c>
    </row>
    <row r="84" spans="1:29" ht="13.65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179.72642251551406</v>
      </c>
      <c r="D84" s="341">
        <f ca="1">+'Power Off-Peak Prices'!D92</f>
        <v>264.85058485510444</v>
      </c>
      <c r="E84" s="341">
        <f>+'Power Off-Peak Prices'!E92</f>
        <v>136.84114369233794</v>
      </c>
      <c r="F84" s="411">
        <f ca="1">+'Power Off-Peak Prices'!F92</f>
        <v>193.80605035431836</v>
      </c>
      <c r="G84" s="341">
        <f>+'Power Off-Peak Prices'!G92</f>
        <v>77.750937301829254</v>
      </c>
      <c r="H84" s="341">
        <f>+'Power Off-Peak Prices'!H92</f>
        <v>76.632983609728399</v>
      </c>
      <c r="I84" s="341">
        <f>+'Power Off-Peak Prices'!I92</f>
        <v>78.868890993930108</v>
      </c>
      <c r="J84" s="341">
        <f>+'Power Off-Peak Prices'!J92</f>
        <v>122.8972807161972</v>
      </c>
      <c r="K84" s="341">
        <f>+'Power Off-Peak Prices'!K92</f>
        <v>109.03873744619887</v>
      </c>
      <c r="L84" s="341">
        <f>+'Power Off-Peak Prices'!L92</f>
        <v>136.75582398619554</v>
      </c>
      <c r="M84" s="341">
        <f>+'Power Off-Peak Prices'!M92</f>
        <v>-547.14503823771884</v>
      </c>
      <c r="N84" s="341">
        <f>+'Power Off-Peak Prices'!N92</f>
        <v>-438.45526755852916</v>
      </c>
      <c r="O84" s="341">
        <f>+'Power Off-Peak Prices'!O92</f>
        <v>-441.40682709294197</v>
      </c>
      <c r="P84" s="341">
        <f>+'Power Off-Peak Prices'!P92</f>
        <v>-429.62626718191859</v>
      </c>
      <c r="Q84" s="341">
        <f>+'Power Off-Peak Prices'!Q92</f>
        <v>-453.18738700396534</v>
      </c>
      <c r="R84" s="341">
        <f>+'Power Off-Peak Prices'!R92</f>
        <v>-301.91351920842317</v>
      </c>
      <c r="S84" s="341">
        <f>+'Power Off-Peak Prices'!S92</f>
        <v>-240.79061436522989</v>
      </c>
      <c r="T84" s="341">
        <f>+'Power Off-Peak Prices'!T92</f>
        <v>-423.42152017168155</v>
      </c>
      <c r="U84" s="341">
        <f>+'Power Off-Peak Prices'!U92</f>
        <v>49.973419942999499</v>
      </c>
      <c r="V84" s="341">
        <f>+'Power Off-Peak Prices'!V92</f>
        <v>-348.92374286701033</v>
      </c>
      <c r="W84" s="411">
        <f>+'Power Off-Peak Prices'!W92</f>
        <v>-214.48234564155064</v>
      </c>
      <c r="X84" s="341">
        <f>+'Power Off-Peak Prices'!X92</f>
        <v>-254.60743644267313</v>
      </c>
      <c r="Y84" s="341">
        <f>+'Power Off-Peak Prices'!Y92</f>
        <v>-168.70896837207329</v>
      </c>
      <c r="Z84" s="341">
        <f>+'Power Off-Peak Prices'!Z92</f>
        <v>-167.43946957418484</v>
      </c>
      <c r="AA84" s="341">
        <f>+'Power Off-Peak Prices'!AA92</f>
        <v>-136.03722996118722</v>
      </c>
      <c r="AB84" s="341">
        <f>+'Power Off-Peak Prices'!AB92</f>
        <v>-111.12987623691697</v>
      </c>
      <c r="AC84" s="368">
        <f ca="1">+'Power Off-Peak Prices'!AC92</f>
        <v>-138.2127316412334</v>
      </c>
    </row>
    <row r="85" spans="1:29" ht="13.65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173.35314512134755</v>
      </c>
      <c r="D85" s="343">
        <f ca="1">+'Power Off-Peak Prices'!D93</f>
        <v>264.85058485510444</v>
      </c>
      <c r="E85" s="343">
        <f>+'Power Off-Peak Prices'!E93</f>
        <v>136.84114369233612</v>
      </c>
      <c r="F85" s="412">
        <f ca="1">+'Power Off-Peak Prices'!F93</f>
        <v>191.68162455626316</v>
      </c>
      <c r="G85" s="343">
        <f>+'Power Off-Peak Prices'!G93</f>
        <v>77.750937301829254</v>
      </c>
      <c r="H85" s="343">
        <f>+'Power Off-Peak Prices'!H93</f>
        <v>76.632983609728399</v>
      </c>
      <c r="I85" s="343">
        <f>+'Power Off-Peak Prices'!I93</f>
        <v>78.868890993931018</v>
      </c>
      <c r="J85" s="343">
        <f>+'Power Off-Peak Prices'!J93</f>
        <v>122.89728071619538</v>
      </c>
      <c r="K85" s="343">
        <f>+'Power Off-Peak Prices'!K93</f>
        <v>109.03873744619887</v>
      </c>
      <c r="L85" s="343">
        <f>+'Power Off-Peak Prices'!L93</f>
        <v>136.75582398619372</v>
      </c>
      <c r="M85" s="343">
        <f>+'Power Off-Peak Prices'!M93</f>
        <v>-582.02893712032346</v>
      </c>
      <c r="N85" s="343">
        <f>+'Power Off-Peak Prices'!N93</f>
        <v>-481.00782369804438</v>
      </c>
      <c r="O85" s="343">
        <f>+'Power Off-Peak Prices'!O93</f>
        <v>-504.74023537566973</v>
      </c>
      <c r="P85" s="343">
        <f>+'Power Off-Peak Prices'!P93</f>
        <v>-482.73626403374874</v>
      </c>
      <c r="Q85" s="343">
        <f>+'Power Off-Peak Prices'!Q93</f>
        <v>-526.74420671759071</v>
      </c>
      <c r="R85" s="343">
        <f>+'Power Off-Peak Prices'!R93</f>
        <v>-347.51106964489918</v>
      </c>
      <c r="S85" s="343">
        <f>+'Power Off-Peak Prices'!S93</f>
        <v>-254.40808868127806</v>
      </c>
      <c r="T85" s="343">
        <f>+'Power Off-Peak Prices'!T93</f>
        <v>-440.24974231913257</v>
      </c>
      <c r="U85" s="343">
        <f>+'Power Off-Peak Prices'!U93</f>
        <v>37.50268621962914</v>
      </c>
      <c r="V85" s="343">
        <f>+'Power Off-Peak Prices'!V93</f>
        <v>-360.47720994432711</v>
      </c>
      <c r="W85" s="412">
        <f>+'Power Off-Peak Prices'!W93</f>
        <v>-234.43549876101315</v>
      </c>
      <c r="X85" s="343">
        <f>+'Power Off-Peak Prices'!X93</f>
        <v>-269.35644465718542</v>
      </c>
      <c r="Y85" s="343">
        <f>+'Power Off-Peak Prices'!Y93</f>
        <v>-178.15161802445891</v>
      </c>
      <c r="Z85" s="343">
        <f>+'Power Off-Peak Prices'!Z93</f>
        <v>-177.12730589912553</v>
      </c>
      <c r="AA85" s="343">
        <f>+'Power Off-Peak Prices'!AA93</f>
        <v>-143.67169052456393</v>
      </c>
      <c r="AB85" s="343">
        <f>+'Power Off-Peak Prices'!AB93</f>
        <v>-117.01021704799132</v>
      </c>
      <c r="AC85" s="370">
        <f ca="1">+'Power Off-Peak Prices'!AC93</f>
        <v>-146.74596160347573</v>
      </c>
    </row>
    <row r="86" spans="1:29" ht="13.65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65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65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65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ColWidth="9.125" defaultRowHeight="10.199999999999999" x14ac:dyDescent="0.2"/>
  <cols>
    <col min="1" max="1" width="32.75" style="234" customWidth="1"/>
    <col min="2" max="14" width="9.125" style="234"/>
    <col min="15" max="16" width="0" style="234" hidden="1" customWidth="1"/>
    <col min="17" max="28" width="9.125" style="234" hidden="1" customWidth="1"/>
    <col min="29" max="29" width="12.625" style="234" hidden="1" customWidth="1"/>
    <col min="30" max="30" width="0" style="234" hidden="1" customWidth="1"/>
    <col min="31" max="32" width="9.125" style="234" hidden="1" customWidth="1"/>
    <col min="33" max="33" width="15.25" style="234" bestFit="1" customWidth="1"/>
    <col min="34" max="16384" width="9.125" style="234"/>
  </cols>
  <sheetData>
    <row r="3" spans="1:38" ht="19.5" customHeight="1" x14ac:dyDescent="0.25">
      <c r="A3" s="417">
        <f>+'Power Desk Daily Price'!A6</f>
        <v>37183</v>
      </c>
    </row>
    <row r="5" spans="1:38" ht="14.4" thickBot="1" x14ac:dyDescent="0.3">
      <c r="A5" s="418" t="str">
        <f>+'Power Desk Daily Price'!A8</f>
        <v>West Daily Peak Prices</v>
      </c>
      <c r="B5" s="421">
        <f>+'Power Desk Daily Price'!B8</f>
        <v>37186</v>
      </c>
      <c r="C5" s="421">
        <f>+'Power Desk Daily Price'!C8</f>
        <v>37187</v>
      </c>
      <c r="D5" s="421">
        <f>+'Power Desk Daily Price'!D8</f>
        <v>37188</v>
      </c>
      <c r="E5" s="421">
        <f>+'Power Desk Daily Price'!E8</f>
        <v>37189</v>
      </c>
      <c r="F5" s="421">
        <f>+'Power Desk Daily Price'!F8</f>
        <v>37190</v>
      </c>
      <c r="G5" s="421">
        <f>+'Power Desk Daily Price'!G8</f>
        <v>37191</v>
      </c>
      <c r="H5" s="421">
        <f>+'Power Desk Daily Price'!H8</f>
        <v>37193</v>
      </c>
      <c r="I5" s="421">
        <f>+'Power Desk Daily Price'!I8</f>
        <v>37194</v>
      </c>
      <c r="J5" s="421">
        <f>+'Power Desk Daily Price'!J8</f>
        <v>37195</v>
      </c>
      <c r="K5" s="421">
        <f>+'Power Desk Daily Price'!K8</f>
        <v>37196</v>
      </c>
      <c r="L5" s="421">
        <f>+'Power Desk Daily Price'!L8</f>
        <v>37197</v>
      </c>
      <c r="M5" s="421">
        <f>+'Power Desk Daily Price'!M8</f>
        <v>37198</v>
      </c>
      <c r="N5" s="421">
        <f>+'Power Desk Daily Price'!N8</f>
        <v>37200</v>
      </c>
      <c r="O5" s="421">
        <f>+'Power Desk Daily Price'!O8</f>
        <v>37201</v>
      </c>
      <c r="P5" s="421">
        <f>+'Power Desk Daily Price'!P8</f>
        <v>37202</v>
      </c>
      <c r="Q5" s="421">
        <f>+'Power Desk Daily Price'!Q8</f>
        <v>37203</v>
      </c>
      <c r="R5" s="421">
        <f>+'Power Desk Daily Price'!R8</f>
        <v>37204</v>
      </c>
      <c r="S5" s="421">
        <f>+'Power Desk Daily Price'!S8</f>
        <v>37205</v>
      </c>
      <c r="T5" s="421">
        <f>+'Power Desk Daily Price'!T8</f>
        <v>37207</v>
      </c>
      <c r="U5" s="421">
        <f>+'Power Desk Daily Price'!U8</f>
        <v>37208</v>
      </c>
      <c r="V5" s="421">
        <f>+'Power Desk Daily Price'!V8</f>
        <v>37209</v>
      </c>
      <c r="W5" s="421">
        <f>+'Power Desk Daily Price'!W8</f>
        <v>37210</v>
      </c>
      <c r="X5" s="421">
        <f>+'Power Desk Daily Price'!X8</f>
        <v>37211</v>
      </c>
      <c r="Y5" s="421">
        <f>+'Power Desk Daily Price'!Y8</f>
        <v>37212</v>
      </c>
      <c r="Z5" s="421">
        <f>+'Power Desk Daily Price'!Z8</f>
        <v>37214</v>
      </c>
      <c r="AA5" s="421">
        <f>+'Power Desk Daily Price'!AA8</f>
        <v>37215</v>
      </c>
      <c r="AB5" s="421">
        <f>+'Power Desk Daily Price'!AB8</f>
        <v>37216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5">
      <c r="A6" s="419" t="str">
        <f>+'Power Desk Daily Price'!A9</f>
        <v>MID-COLUMBIA</v>
      </c>
      <c r="B6" s="423">
        <f>+'Power Desk Daily Price'!B9</f>
        <v>27.3</v>
      </c>
      <c r="C6" s="424">
        <f>+'Power Desk Daily Price'!C9</f>
        <v>28.25</v>
      </c>
      <c r="D6" s="424">
        <f>+'Power Desk Daily Price'!D9</f>
        <v>28.25</v>
      </c>
      <c r="E6" s="424">
        <f>+'Power Desk Daily Price'!E9</f>
        <v>28.25</v>
      </c>
      <c r="F6" s="424">
        <f>+'Power Desk Daily Price'!F9</f>
        <v>28.25</v>
      </c>
      <c r="G6" s="424">
        <f>+'Power Desk Daily Price'!G9</f>
        <v>28.25</v>
      </c>
      <c r="H6" s="424">
        <f>+'Power Desk Daily Price'!H9</f>
        <v>28.25</v>
      </c>
      <c r="I6" s="424">
        <f>+'Power Desk Daily Price'!I9</f>
        <v>28.25</v>
      </c>
      <c r="J6" s="424">
        <f>+'Power Desk Daily Price'!J9</f>
        <v>28.25</v>
      </c>
      <c r="K6" s="424">
        <f>+'Power Desk Daily Price'!K9</f>
        <v>28.75</v>
      </c>
      <c r="L6" s="424">
        <f>+'Power Desk Daily Price'!L9</f>
        <v>28.75</v>
      </c>
      <c r="M6" s="424">
        <f>+'Power Desk Daily Price'!M9</f>
        <v>28.75</v>
      </c>
      <c r="N6" s="424">
        <f>+'Power Desk Daily Price'!N9</f>
        <v>28.75</v>
      </c>
      <c r="O6" s="424">
        <f>+'Power Desk Daily Price'!O9</f>
        <v>28.75</v>
      </c>
      <c r="P6" s="424">
        <f>+'Power Desk Daily Price'!P9</f>
        <v>28.75</v>
      </c>
      <c r="Q6" s="424">
        <f>+'Power Desk Daily Price'!Q9</f>
        <v>28.75</v>
      </c>
      <c r="R6" s="424">
        <f>+'Power Desk Daily Price'!R9</f>
        <v>28.75</v>
      </c>
      <c r="S6" s="424">
        <f>+'Power Desk Daily Price'!S9</f>
        <v>28.75</v>
      </c>
      <c r="T6" s="424">
        <f>+'Power Desk Daily Price'!T9</f>
        <v>28.75</v>
      </c>
      <c r="U6" s="424">
        <f>+'Power Desk Daily Price'!U9</f>
        <v>28.75</v>
      </c>
      <c r="V6" s="424">
        <f>+'Power Desk Daily Price'!V9</f>
        <v>28.75</v>
      </c>
      <c r="W6" s="424">
        <f>+'Power Desk Daily Price'!W9</f>
        <v>28.75</v>
      </c>
      <c r="X6" s="424">
        <f>+'Power Desk Daily Price'!X9</f>
        <v>28.75</v>
      </c>
      <c r="Y6" s="424">
        <f>+'Power Desk Daily Price'!Y9</f>
        <v>28.75</v>
      </c>
      <c r="Z6" s="424">
        <f>+'Power Desk Daily Price'!Z9</f>
        <v>28.75</v>
      </c>
      <c r="AA6" s="424">
        <f>+'Power Desk Daily Price'!AA9</f>
        <v>28.75</v>
      </c>
      <c r="AB6" s="424">
        <f>+'Power Desk Daily Price'!AB9</f>
        <v>28.75</v>
      </c>
      <c r="AC6" s="431">
        <f>+'Power Desk Daily Price'!AC9</f>
        <v>28.144444444444446</v>
      </c>
      <c r="AD6" s="377"/>
      <c r="AE6" s="377"/>
      <c r="AF6" s="377"/>
      <c r="AG6" s="431">
        <f>+'Power Desk Daily Price'!AC9</f>
        <v>28.144444444444446</v>
      </c>
      <c r="AH6" s="377"/>
      <c r="AI6" s="377"/>
      <c r="AJ6" s="377"/>
      <c r="AK6" s="377"/>
      <c r="AL6" s="377"/>
    </row>
    <row r="7" spans="1:38" ht="12" x14ac:dyDescent="0.25">
      <c r="A7" s="415" t="str">
        <f>+'Power Desk Daily Price'!A10</f>
        <v>COB</v>
      </c>
      <c r="B7" s="425">
        <f>+'Power Desk Daily Price'!B10</f>
        <v>29</v>
      </c>
      <c r="C7" s="426">
        <f>+'Power Desk Daily Price'!C10</f>
        <v>29</v>
      </c>
      <c r="D7" s="426">
        <f>+'Power Desk Daily Price'!D10</f>
        <v>29</v>
      </c>
      <c r="E7" s="426">
        <f>+'Power Desk Daily Price'!E10</f>
        <v>29</v>
      </c>
      <c r="F7" s="426">
        <f>+'Power Desk Daily Price'!F10</f>
        <v>29</v>
      </c>
      <c r="G7" s="426">
        <f>+'Power Desk Daily Price'!G10</f>
        <v>29</v>
      </c>
      <c r="H7" s="426">
        <f>+'Power Desk Daily Price'!H10</f>
        <v>29</v>
      </c>
      <c r="I7" s="426">
        <f>+'Power Desk Daily Price'!I10</f>
        <v>29</v>
      </c>
      <c r="J7" s="426">
        <f>+'Power Desk Daily Price'!J10</f>
        <v>29</v>
      </c>
      <c r="K7" s="426">
        <f>+'Power Desk Daily Price'!K10</f>
        <v>29.5</v>
      </c>
      <c r="L7" s="426">
        <f>+'Power Desk Daily Price'!L10</f>
        <v>29.5</v>
      </c>
      <c r="M7" s="426">
        <f>+'Power Desk Daily Price'!M10</f>
        <v>29.5</v>
      </c>
      <c r="N7" s="426">
        <f>+'Power Desk Daily Price'!N10</f>
        <v>29.5</v>
      </c>
      <c r="O7" s="426">
        <f>+'Power Desk Daily Price'!O10</f>
        <v>29.5</v>
      </c>
      <c r="P7" s="426">
        <f>+'Power Desk Daily Price'!P10</f>
        <v>29.5</v>
      </c>
      <c r="Q7" s="426">
        <f>+'Power Desk Daily Price'!Q10</f>
        <v>29.5</v>
      </c>
      <c r="R7" s="426">
        <f>+'Power Desk Daily Price'!R10</f>
        <v>29.5</v>
      </c>
      <c r="S7" s="426">
        <f>+'Power Desk Daily Price'!S10</f>
        <v>29.5</v>
      </c>
      <c r="T7" s="426">
        <f>+'Power Desk Daily Price'!T10</f>
        <v>29.5</v>
      </c>
      <c r="U7" s="426">
        <f>+'Power Desk Daily Price'!U10</f>
        <v>29.5</v>
      </c>
      <c r="V7" s="426">
        <f>+'Power Desk Daily Price'!V10</f>
        <v>29.5</v>
      </c>
      <c r="W7" s="426">
        <f>+'Power Desk Daily Price'!W10</f>
        <v>29.5</v>
      </c>
      <c r="X7" s="426">
        <f>+'Power Desk Daily Price'!X10</f>
        <v>29.5</v>
      </c>
      <c r="Y7" s="426">
        <f>+'Power Desk Daily Price'!Y10</f>
        <v>29.5</v>
      </c>
      <c r="Z7" s="426">
        <f>+'Power Desk Daily Price'!Z10</f>
        <v>29.5</v>
      </c>
      <c r="AA7" s="426">
        <f>+'Power Desk Daily Price'!AA10</f>
        <v>29.5</v>
      </c>
      <c r="AB7" s="426">
        <f>+'Power Desk Daily Price'!AB10</f>
        <v>29.5</v>
      </c>
      <c r="AC7" s="432">
        <f>+'Power Desk Daily Price'!AC10</f>
        <v>29</v>
      </c>
      <c r="AD7" s="377"/>
      <c r="AE7" s="377"/>
      <c r="AF7" s="377"/>
      <c r="AG7" s="432">
        <f>+'Power Desk Daily Price'!AC10</f>
        <v>29</v>
      </c>
      <c r="AH7" s="377"/>
      <c r="AI7" s="377"/>
      <c r="AJ7" s="377"/>
      <c r="AK7" s="377"/>
      <c r="AL7" s="377"/>
    </row>
    <row r="8" spans="1:38" ht="12" x14ac:dyDescent="0.25">
      <c r="A8" s="415" t="str">
        <f>+'Power Desk Daily Price'!A11</f>
        <v>NP15</v>
      </c>
      <c r="B8" s="425">
        <f>+'Power Desk Daily Price'!B11</f>
        <v>26.86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29.25</v>
      </c>
      <c r="L8" s="426">
        <f>+'Power Desk Daily Price'!L11</f>
        <v>29.75</v>
      </c>
      <c r="M8" s="426">
        <f>+'Power Desk Daily Price'!M11</f>
        <v>29.75</v>
      </c>
      <c r="N8" s="426">
        <f>+'Power Desk Daily Price'!N11</f>
        <v>29.75</v>
      </c>
      <c r="O8" s="426">
        <f>+'Power Desk Daily Price'!O11</f>
        <v>29.75</v>
      </c>
      <c r="P8" s="426">
        <f>+'Power Desk Daily Price'!P11</f>
        <v>29.75</v>
      </c>
      <c r="Q8" s="426">
        <f>+'Power Desk Daily Price'!Q11</f>
        <v>29.75</v>
      </c>
      <c r="R8" s="426">
        <f>+'Power Desk Daily Price'!R11</f>
        <v>29.75</v>
      </c>
      <c r="S8" s="426">
        <f>+'Power Desk Daily Price'!S11</f>
        <v>29.75</v>
      </c>
      <c r="T8" s="426">
        <f>+'Power Desk Daily Price'!T11</f>
        <v>29.75</v>
      </c>
      <c r="U8" s="426">
        <f>+'Power Desk Daily Price'!U11</f>
        <v>29.75</v>
      </c>
      <c r="V8" s="426">
        <f>+'Power Desk Daily Price'!V11</f>
        <v>29.75</v>
      </c>
      <c r="W8" s="426">
        <f>+'Power Desk Daily Price'!W11</f>
        <v>29.75</v>
      </c>
      <c r="X8" s="426">
        <f>+'Power Desk Daily Price'!X11</f>
        <v>29.75</v>
      </c>
      <c r="Y8" s="426">
        <f>+'Power Desk Daily Price'!Y11</f>
        <v>29.75</v>
      </c>
      <c r="Z8" s="426">
        <f>+'Power Desk Daily Price'!Z11</f>
        <v>29.75</v>
      </c>
      <c r="AA8" s="426">
        <f>+'Power Desk Daily Price'!AA11</f>
        <v>29.75</v>
      </c>
      <c r="AB8" s="426">
        <f>+'Power Desk Daily Price'!AB11</f>
        <v>29.75</v>
      </c>
      <c r="AC8" s="432">
        <f>+'Power Desk Daily Price'!AC11</f>
        <v>28.317777777777778</v>
      </c>
      <c r="AD8" s="377"/>
      <c r="AE8" s="377"/>
      <c r="AF8" s="377"/>
      <c r="AG8" s="432">
        <f>+'Power Desk Daily Price'!AC11</f>
        <v>28.317777777777778</v>
      </c>
      <c r="AH8" s="377"/>
      <c r="AI8" s="377"/>
      <c r="AJ8" s="377"/>
      <c r="AK8" s="377"/>
      <c r="AL8" s="377"/>
    </row>
    <row r="9" spans="1:38" ht="12" x14ac:dyDescent="0.25">
      <c r="A9" s="415" t="str">
        <f>+'Power Desk Daily Price'!A12</f>
        <v>ZP26</v>
      </c>
      <c r="B9" s="425">
        <f>+'Power Desk Daily Price'!B12</f>
        <v>26.86</v>
      </c>
      <c r="C9" s="426">
        <f>+'Power Desk Daily Price'!C12</f>
        <v>27.1875</v>
      </c>
      <c r="D9" s="426">
        <f>+'Power Desk Daily Price'!D12</f>
        <v>27.1875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25.5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27.1875</v>
      </c>
      <c r="K9" s="426">
        <f>+'Power Desk Daily Price'!K12</f>
        <v>24.9</v>
      </c>
      <c r="L9" s="426">
        <f>+'Power Desk Daily Price'!L12</f>
        <v>24.9</v>
      </c>
      <c r="M9" s="426">
        <f>+'Power Desk Daily Price'!M12</f>
        <v>24.899999618530298</v>
      </c>
      <c r="N9" s="426">
        <f>+'Power Desk Daily Price'!N12</f>
        <v>20.174999237060501</v>
      </c>
      <c r="O9" s="426">
        <f>+'Power Desk Daily Price'!O12</f>
        <v>20.174999237060501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26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26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26.963611111111113</v>
      </c>
      <c r="AD9" s="377"/>
      <c r="AE9" s="377"/>
      <c r="AF9" s="377"/>
      <c r="AG9" s="432">
        <f>+'Power Desk Daily Price'!AC12</f>
        <v>26.963611111111113</v>
      </c>
      <c r="AH9" s="377"/>
      <c r="AI9" s="377"/>
      <c r="AJ9" s="377"/>
      <c r="AK9" s="377"/>
      <c r="AL9" s="377"/>
    </row>
    <row r="10" spans="1:38" ht="12" x14ac:dyDescent="0.25">
      <c r="A10" s="415" t="str">
        <f>+'Power Desk Daily Price'!A13</f>
        <v>SP15</v>
      </c>
      <c r="B10" s="425">
        <f>+'Power Desk Daily Price'!B13</f>
        <v>26.96</v>
      </c>
      <c r="C10" s="426">
        <f>+'Power Desk Daily Price'!C13</f>
        <v>29</v>
      </c>
      <c r="D10" s="426">
        <f>+'Power Desk Daily Price'!D13</f>
        <v>29</v>
      </c>
      <c r="E10" s="426">
        <f>+'Power Desk Daily Price'!E13</f>
        <v>29</v>
      </c>
      <c r="F10" s="426">
        <f>+'Power Desk Daily Price'!F13</f>
        <v>29</v>
      </c>
      <c r="G10" s="426">
        <f>+'Power Desk Daily Price'!G13</f>
        <v>29</v>
      </c>
      <c r="H10" s="426">
        <f>+'Power Desk Daily Price'!H13</f>
        <v>29</v>
      </c>
      <c r="I10" s="426">
        <f>+'Power Desk Daily Price'!I13</f>
        <v>29</v>
      </c>
      <c r="J10" s="426">
        <f>+'Power Desk Daily Price'!J13</f>
        <v>29</v>
      </c>
      <c r="K10" s="426">
        <f>+'Power Desk Daily Price'!K13</f>
        <v>29</v>
      </c>
      <c r="L10" s="426">
        <f>+'Power Desk Daily Price'!L13</f>
        <v>29</v>
      </c>
      <c r="M10" s="426">
        <f>+'Power Desk Daily Price'!M13</f>
        <v>29</v>
      </c>
      <c r="N10" s="426">
        <f>+'Power Desk Daily Price'!N13</f>
        <v>29</v>
      </c>
      <c r="O10" s="426">
        <f>+'Power Desk Daily Price'!O13</f>
        <v>29</v>
      </c>
      <c r="P10" s="426">
        <f>+'Power Desk Daily Price'!P13</f>
        <v>29</v>
      </c>
      <c r="Q10" s="426">
        <f>+'Power Desk Daily Price'!Q13</f>
        <v>29</v>
      </c>
      <c r="R10" s="426">
        <f>+'Power Desk Daily Price'!R13</f>
        <v>29</v>
      </c>
      <c r="S10" s="426">
        <f>+'Power Desk Daily Price'!S13</f>
        <v>29</v>
      </c>
      <c r="T10" s="426">
        <f>+'Power Desk Daily Price'!T13</f>
        <v>29</v>
      </c>
      <c r="U10" s="426">
        <f>+'Power Desk Daily Price'!U13</f>
        <v>29</v>
      </c>
      <c r="V10" s="426">
        <f>+'Power Desk Daily Price'!V13</f>
        <v>29</v>
      </c>
      <c r="W10" s="426">
        <f>+'Power Desk Daily Price'!W13</f>
        <v>29</v>
      </c>
      <c r="X10" s="426">
        <f>+'Power Desk Daily Price'!X13</f>
        <v>29</v>
      </c>
      <c r="Y10" s="426">
        <f>+'Power Desk Daily Price'!Y13</f>
        <v>29</v>
      </c>
      <c r="Z10" s="426">
        <f>+'Power Desk Daily Price'!Z13</f>
        <v>29</v>
      </c>
      <c r="AA10" s="426">
        <f>+'Power Desk Daily Price'!AA13</f>
        <v>29</v>
      </c>
      <c r="AB10" s="426">
        <f>+'Power Desk Daily Price'!AB13</f>
        <v>29</v>
      </c>
      <c r="AC10" s="432">
        <f>+'Power Desk Daily Price'!AC13</f>
        <v>28.773333333333337</v>
      </c>
      <c r="AD10" s="377"/>
      <c r="AE10" s="377"/>
      <c r="AF10" s="377"/>
      <c r="AG10" s="432">
        <f>+'Power Desk Daily Price'!AC13</f>
        <v>28.773333333333337</v>
      </c>
      <c r="AH10" s="377"/>
      <c r="AI10" s="377"/>
      <c r="AJ10" s="377"/>
      <c r="AK10" s="377"/>
      <c r="AL10" s="377"/>
    </row>
    <row r="11" spans="1:38" ht="12" x14ac:dyDescent="0.25">
      <c r="A11" s="415" t="str">
        <f>+'Power Desk Daily Price'!A14</f>
        <v>Palo Verde</v>
      </c>
      <c r="B11" s="425">
        <f>+'Power Desk Daily Price'!B14</f>
        <v>27.35</v>
      </c>
      <c r="C11" s="426">
        <f>+'Power Desk Daily Price'!C14</f>
        <v>27.75</v>
      </c>
      <c r="D11" s="426">
        <f>+'Power Desk Daily Price'!D14</f>
        <v>27.75</v>
      </c>
      <c r="E11" s="426">
        <f>+'Power Desk Daily Price'!E14</f>
        <v>27.75</v>
      </c>
      <c r="F11" s="426">
        <f>+'Power Desk Daily Price'!F14</f>
        <v>27.75</v>
      </c>
      <c r="G11" s="426">
        <f>+'Power Desk Daily Price'!G14</f>
        <v>27.75</v>
      </c>
      <c r="H11" s="426">
        <f>+'Power Desk Daily Price'!H14</f>
        <v>27.75</v>
      </c>
      <c r="I11" s="426">
        <f>+'Power Desk Daily Price'!I14</f>
        <v>27.75</v>
      </c>
      <c r="J11" s="426">
        <f>+'Power Desk Daily Price'!J14</f>
        <v>27.75</v>
      </c>
      <c r="K11" s="426">
        <f>+'Power Desk Daily Price'!K14</f>
        <v>27.75</v>
      </c>
      <c r="L11" s="426">
        <f>+'Power Desk Daily Price'!L14</f>
        <v>27.75</v>
      </c>
      <c r="M11" s="426">
        <f>+'Power Desk Daily Price'!M14</f>
        <v>27.75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27.705555555555556</v>
      </c>
      <c r="AD11" s="377"/>
      <c r="AE11" s="377"/>
      <c r="AF11" s="377"/>
      <c r="AG11" s="432">
        <f>+'Power Desk Daily Price'!AC14</f>
        <v>27.705555555555556</v>
      </c>
      <c r="AH11" s="377"/>
      <c r="AI11" s="377"/>
      <c r="AJ11" s="377"/>
      <c r="AK11" s="377"/>
      <c r="AL11" s="377"/>
    </row>
    <row r="12" spans="1:38" ht="12.6" thickBot="1" x14ac:dyDescent="0.3">
      <c r="A12" s="416" t="str">
        <f>+'Power Desk Daily Price'!A15</f>
        <v>Mead</v>
      </c>
      <c r="B12" s="427">
        <f>+'Power Desk Daily Price'!B15</f>
        <v>28.35</v>
      </c>
      <c r="C12" s="428">
        <f>+'Power Desk Daily Price'!C15</f>
        <v>28.75</v>
      </c>
      <c r="D12" s="428">
        <f>+'Power Desk Daily Price'!D15</f>
        <v>28.75</v>
      </c>
      <c r="E12" s="428">
        <f>+'Power Desk Daily Price'!E15</f>
        <v>28.75</v>
      </c>
      <c r="F12" s="428">
        <f>+'Power Desk Daily Price'!F15</f>
        <v>28.75</v>
      </c>
      <c r="G12" s="428">
        <f>+'Power Desk Daily Price'!G15</f>
        <v>28.75</v>
      </c>
      <c r="H12" s="428">
        <f>+'Power Desk Daily Price'!H15</f>
        <v>28.75</v>
      </c>
      <c r="I12" s="428">
        <f>+'Power Desk Daily Price'!I15</f>
        <v>28.75</v>
      </c>
      <c r="J12" s="428">
        <f>+'Power Desk Daily Price'!J15</f>
        <v>28.75</v>
      </c>
      <c r="K12" s="428">
        <f>+'Power Desk Daily Price'!K15</f>
        <v>28.75</v>
      </c>
      <c r="L12" s="428">
        <f>+'Power Desk Daily Price'!L15</f>
        <v>28.75</v>
      </c>
      <c r="M12" s="428">
        <f>+'Power Desk Daily Price'!M15</f>
        <v>28.75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28.705555555555559</v>
      </c>
      <c r="AD12" s="377"/>
      <c r="AE12" s="377"/>
      <c r="AF12" s="377"/>
      <c r="AG12" s="433">
        <f>+'Power Desk Daily Price'!AC15</f>
        <v>28.705555555555559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4.4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6" thickBot="1" x14ac:dyDescent="0.3">
      <c r="A16" s="420" t="str">
        <f>+'Power Desk Daily Price'!A18</f>
        <v>ALBERTA</v>
      </c>
      <c r="B16" s="429">
        <f>+'Power Desk Daily Price'!B18</f>
        <v>77</v>
      </c>
      <c r="C16" s="430">
        <f>+'Power Desk Daily Price'!C18</f>
        <v>81.5</v>
      </c>
      <c r="D16" s="430">
        <f>+'Power Desk Daily Price'!D18</f>
        <v>58.5</v>
      </c>
      <c r="E16" s="430">
        <f>+'Power Desk Daily Price'!E18</f>
        <v>58.5</v>
      </c>
      <c r="F16" s="430">
        <f>+'Power Desk Daily Price'!F18</f>
        <v>58.5</v>
      </c>
      <c r="G16" s="430">
        <f>+'Power Desk Daily Price'!G18</f>
        <v>0</v>
      </c>
      <c r="H16" s="430">
        <f>+'Power Desk Daily Price'!H18</f>
        <v>58.5</v>
      </c>
      <c r="I16" s="430">
        <f>+'Power Desk Daily Price'!I18</f>
        <v>58.5</v>
      </c>
      <c r="J16" s="430">
        <f>+'Power Desk Daily Price'!J18</f>
        <v>58.5</v>
      </c>
      <c r="K16" s="430">
        <f>+'Power Desk Daily Price'!K18</f>
        <v>52.999996185302734</v>
      </c>
      <c r="L16" s="430">
        <f>+'Power Desk Daily Price'!L18</f>
        <v>52.999996185302734</v>
      </c>
      <c r="M16" s="430">
        <f>+'Power Desk Daily Price'!M18</f>
        <v>0</v>
      </c>
      <c r="N16" s="430">
        <f>+'Power Desk Daily Price'!N18</f>
        <v>52.999996185302734</v>
      </c>
      <c r="O16" s="430">
        <f>+'Power Desk Daily Price'!O18</f>
        <v>52.999996185302734</v>
      </c>
      <c r="P16" s="430">
        <f>+'Power Desk Daily Price'!P18</f>
        <v>52.999996185302734</v>
      </c>
      <c r="Q16" s="430">
        <f>+'Power Desk Daily Price'!Q18</f>
        <v>52.999996185302734</v>
      </c>
      <c r="R16" s="430">
        <f>+'Power Desk Daily Price'!R18</f>
        <v>52.999996185302734</v>
      </c>
      <c r="S16" s="430">
        <f>+'Power Desk Daily Price'!S18</f>
        <v>0</v>
      </c>
      <c r="T16" s="430">
        <f>+'Power Desk Daily Price'!T18</f>
        <v>52.999996185302734</v>
      </c>
      <c r="U16" s="430">
        <f>+'Power Desk Daily Price'!U18</f>
        <v>52.999996185302734</v>
      </c>
      <c r="V16" s="430">
        <f>+'Power Desk Daily Price'!V18</f>
        <v>52.999996185302734</v>
      </c>
      <c r="W16" s="430">
        <f>+'Power Desk Daily Price'!W18</f>
        <v>52.999996185302734</v>
      </c>
      <c r="X16" s="430">
        <f>+'Power Desk Daily Price'!X18</f>
        <v>52.999996185302734</v>
      </c>
      <c r="Y16" s="430">
        <f>+'Power Desk Daily Price'!Y18</f>
        <v>0</v>
      </c>
      <c r="Z16" s="430">
        <f>+'Power Desk Daily Price'!Z18</f>
        <v>52.999996490478516</v>
      </c>
      <c r="AA16" s="430">
        <f>+'Power Desk Daily Price'!AA18</f>
        <v>0</v>
      </c>
      <c r="AB16" s="430">
        <f>+'Power Desk Daily Price'!AB18</f>
        <v>0</v>
      </c>
      <c r="AC16" s="430">
        <f>+'Power Desk Daily Price'!AC18</f>
        <v>56.611111111111114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56.611111111111114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4.4" thickBot="1" x14ac:dyDescent="0.3">
      <c r="A20" s="418" t="str">
        <f>+'OP.Power Desk Daily Price'!A8</f>
        <v>West Off Peak Prices</v>
      </c>
      <c r="B20" s="421">
        <f>+'OP.Power Desk Daily Price'!B8</f>
        <v>37186</v>
      </c>
      <c r="C20" s="421">
        <f>+'OP.Power Desk Daily Price'!C8</f>
        <v>37187</v>
      </c>
      <c r="D20" s="421">
        <f>+'OP.Power Desk Daily Price'!D8</f>
        <v>37188</v>
      </c>
      <c r="E20" s="421">
        <f>+'OP.Power Desk Daily Price'!E8</f>
        <v>37189</v>
      </c>
      <c r="F20" s="421">
        <f>+'OP.Power Desk Daily Price'!F8</f>
        <v>37190</v>
      </c>
      <c r="G20" s="421">
        <f>+'OP.Power Desk Daily Price'!G8</f>
        <v>37191</v>
      </c>
      <c r="H20" s="421">
        <f>+'OP.Power Desk Daily Price'!H8</f>
        <v>37192</v>
      </c>
      <c r="I20" s="421">
        <f>+'OP.Power Desk Daily Price'!I8</f>
        <v>37193</v>
      </c>
      <c r="J20" s="421">
        <f>+'OP.Power Desk Daily Price'!J8</f>
        <v>37194</v>
      </c>
      <c r="K20" s="421">
        <f>+'OP.Power Desk Daily Price'!K8</f>
        <v>37195</v>
      </c>
      <c r="L20" s="421">
        <f>+'OP.Power Desk Daily Price'!L8</f>
        <v>37196</v>
      </c>
      <c r="M20" s="421">
        <f>+'OP.Power Desk Daily Price'!M8</f>
        <v>37197</v>
      </c>
      <c r="N20" s="421">
        <f>+'OP.Power Desk Daily Price'!N8</f>
        <v>37198</v>
      </c>
      <c r="O20" s="421">
        <f>+'OP.Power Desk Daily Price'!O8</f>
        <v>37199</v>
      </c>
      <c r="P20" s="421">
        <f>+'OP.Power Desk Daily Price'!P8</f>
        <v>37200</v>
      </c>
      <c r="Q20" s="421">
        <f>+'OP.Power Desk Daily Price'!Q8</f>
        <v>37201</v>
      </c>
      <c r="R20" s="421">
        <f>+'OP.Power Desk Daily Price'!R8</f>
        <v>37202</v>
      </c>
      <c r="S20" s="421">
        <f>+'OP.Power Desk Daily Price'!S8</f>
        <v>37203</v>
      </c>
      <c r="T20" s="421">
        <f>+'OP.Power Desk Daily Price'!T8</f>
        <v>37204</v>
      </c>
      <c r="U20" s="421">
        <f>+'OP.Power Desk Daily Price'!U8</f>
        <v>37205</v>
      </c>
      <c r="V20" s="421">
        <f>+'OP.Power Desk Daily Price'!V8</f>
        <v>37206</v>
      </c>
      <c r="W20" s="421">
        <f>+'OP.Power Desk Daily Price'!W8</f>
        <v>37207</v>
      </c>
      <c r="X20" s="421">
        <f>+'OP.Power Desk Daily Price'!X8</f>
        <v>37208</v>
      </c>
      <c r="Y20" s="421">
        <f>+'OP.Power Desk Daily Price'!Y8</f>
        <v>37209</v>
      </c>
      <c r="Z20" s="421">
        <f>+'OP.Power Desk Daily Price'!Z8</f>
        <v>37210</v>
      </c>
      <c r="AA20" s="421">
        <f>+'OP.Power Desk Daily Price'!AA8</f>
        <v>37211</v>
      </c>
      <c r="AB20" s="421">
        <f>+'OP.Power Desk Daily Price'!AB8</f>
        <v>37212</v>
      </c>
      <c r="AC20" s="421">
        <f>+'OP.Power Desk Daily Price'!AC8</f>
        <v>37213</v>
      </c>
      <c r="AD20" s="421">
        <f>+'OP.Power Desk Daily Price'!AD8</f>
        <v>37214</v>
      </c>
      <c r="AE20" s="421">
        <f>+'OP.Power Desk Daily Price'!AE8</f>
        <v>37215</v>
      </c>
      <c r="AF20" s="421">
        <f>+'OP.Power Desk Daily Price'!AF8</f>
        <v>37216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5">
      <c r="A21" s="419" t="str">
        <f>+'OP.Power Desk Daily Price'!A9</f>
        <v>MID-COLUMBIA</v>
      </c>
      <c r="B21" s="423">
        <f>+'OP.Power Desk Daily Price'!B9</f>
        <v>24.6</v>
      </c>
      <c r="C21" s="424">
        <f>+'OP.Power Desk Daily Price'!C9</f>
        <v>24.25</v>
      </c>
      <c r="D21" s="424">
        <f>+'OP.Power Desk Daily Price'!D9</f>
        <v>24.25</v>
      </c>
      <c r="E21" s="424">
        <f>+'OP.Power Desk Daily Price'!E9</f>
        <v>24.25</v>
      </c>
      <c r="F21" s="424">
        <f>+'OP.Power Desk Daily Price'!F9</f>
        <v>24.25</v>
      </c>
      <c r="G21" s="424">
        <f>+'OP.Power Desk Daily Price'!G9</f>
        <v>24.25</v>
      </c>
      <c r="H21" s="424">
        <f>+'OP.Power Desk Daily Price'!H9</f>
        <v>24.25</v>
      </c>
      <c r="I21" s="424">
        <f>+'OP.Power Desk Daily Price'!I9</f>
        <v>24.25</v>
      </c>
      <c r="J21" s="424">
        <f>+'OP.Power Desk Daily Price'!J9</f>
        <v>24.25</v>
      </c>
      <c r="K21" s="424">
        <f>+'OP.Power Desk Daily Price'!K9</f>
        <v>24.25</v>
      </c>
      <c r="L21" s="424">
        <f>+'OP.Power Desk Daily Price'!L9</f>
        <v>24.25</v>
      </c>
      <c r="M21" s="424">
        <f>+'OP.Power Desk Daily Price'!M9</f>
        <v>24.25</v>
      </c>
      <c r="N21" s="424">
        <f>+'OP.Power Desk Daily Price'!N9</f>
        <v>24.25</v>
      </c>
      <c r="O21" s="424">
        <f>+'OP.Power Desk Daily Price'!O9</f>
        <v>24.25</v>
      </c>
      <c r="P21" s="424">
        <f>+'OP.Power Desk Daily Price'!P9</f>
        <v>24.25</v>
      </c>
      <c r="Q21" s="424">
        <f>+'OP.Power Desk Daily Price'!Q9</f>
        <v>24.25</v>
      </c>
      <c r="R21" s="424">
        <f>+'OP.Power Desk Daily Price'!R9</f>
        <v>24.25</v>
      </c>
      <c r="S21" s="424">
        <f>+'OP.Power Desk Daily Price'!S9</f>
        <v>24.25</v>
      </c>
      <c r="T21" s="424">
        <f>+'OP.Power Desk Daily Price'!T9</f>
        <v>24.25</v>
      </c>
      <c r="U21" s="424">
        <f>+'OP.Power Desk Daily Price'!U9</f>
        <v>24.25</v>
      </c>
      <c r="V21" s="424">
        <f>+'OP.Power Desk Daily Price'!V9</f>
        <v>24.25</v>
      </c>
      <c r="W21" s="424">
        <f>+'OP.Power Desk Daily Price'!W9</f>
        <v>24.25</v>
      </c>
      <c r="X21" s="424">
        <f>+'OP.Power Desk Daily Price'!X9</f>
        <v>24.25</v>
      </c>
      <c r="Y21" s="424">
        <f>+'OP.Power Desk Daily Price'!Y9</f>
        <v>24.25</v>
      </c>
      <c r="Z21" s="424">
        <f>+'OP.Power Desk Daily Price'!Z9</f>
        <v>24.25</v>
      </c>
      <c r="AA21" s="424">
        <f>+'OP.Power Desk Daily Price'!AA9</f>
        <v>24.25</v>
      </c>
      <c r="AB21" s="424">
        <f>+'OP.Power Desk Daily Price'!AB9</f>
        <v>24.25</v>
      </c>
      <c r="AC21" s="424">
        <f>+'OP.Power Desk Daily Price'!AC9</f>
        <v>24.25</v>
      </c>
      <c r="AD21" s="424">
        <f>+'OP.Power Desk Daily Price'!AD9</f>
        <v>24.25</v>
      </c>
      <c r="AE21" s="424">
        <f>+'OP.Power Desk Daily Price'!AE9</f>
        <v>24.25</v>
      </c>
      <c r="AF21" s="424">
        <f>+'OP.Power Desk Daily Price'!AF9</f>
        <v>24.25</v>
      </c>
      <c r="AG21" s="431">
        <f>+'OP.Power Desk Daily Price'!AG9</f>
        <v>24.279166666666669</v>
      </c>
      <c r="AH21" s="377"/>
      <c r="AI21" s="377"/>
      <c r="AJ21" s="377"/>
      <c r="AK21" s="377"/>
      <c r="AL21" s="377"/>
    </row>
    <row r="22" spans="1:38" ht="12" x14ac:dyDescent="0.25">
      <c r="A22" s="415" t="str">
        <f>+'OP.Power Desk Daily Price'!A10</f>
        <v>COB</v>
      </c>
      <c r="B22" s="425">
        <f>+'OP.Power Desk Daily Price'!B10</f>
        <v>24.25</v>
      </c>
      <c r="C22" s="426">
        <f>+'OP.Power Desk Daily Price'!C10</f>
        <v>24.25</v>
      </c>
      <c r="D22" s="426">
        <f>+'OP.Power Desk Daily Price'!D10</f>
        <v>24.25</v>
      </c>
      <c r="E22" s="426">
        <f>+'OP.Power Desk Daily Price'!E10</f>
        <v>24.25</v>
      </c>
      <c r="F22" s="426">
        <f>+'OP.Power Desk Daily Price'!F10</f>
        <v>24.25</v>
      </c>
      <c r="G22" s="426">
        <f>+'OP.Power Desk Daily Price'!G10</f>
        <v>24.25</v>
      </c>
      <c r="H22" s="426">
        <f>+'OP.Power Desk Daily Price'!H10</f>
        <v>24.25</v>
      </c>
      <c r="I22" s="426">
        <f>+'OP.Power Desk Daily Price'!I10</f>
        <v>24.25</v>
      </c>
      <c r="J22" s="426">
        <f>+'OP.Power Desk Daily Price'!J10</f>
        <v>24.25</v>
      </c>
      <c r="K22" s="426">
        <f>+'OP.Power Desk Daily Price'!K10</f>
        <v>24.25</v>
      </c>
      <c r="L22" s="426">
        <f>+'OP.Power Desk Daily Price'!L10</f>
        <v>24.25</v>
      </c>
      <c r="M22" s="426">
        <f>+'OP.Power Desk Daily Price'!M10</f>
        <v>24.25</v>
      </c>
      <c r="N22" s="426">
        <f>+'OP.Power Desk Daily Price'!N10</f>
        <v>24.25</v>
      </c>
      <c r="O22" s="426">
        <f>+'OP.Power Desk Daily Price'!O10</f>
        <v>24.25</v>
      </c>
      <c r="P22" s="426">
        <f>+'OP.Power Desk Daily Price'!P10</f>
        <v>24.25</v>
      </c>
      <c r="Q22" s="426">
        <f>+'OP.Power Desk Daily Price'!Q10</f>
        <v>24.25</v>
      </c>
      <c r="R22" s="426">
        <f>+'OP.Power Desk Daily Price'!R10</f>
        <v>24.25</v>
      </c>
      <c r="S22" s="426">
        <f>+'OP.Power Desk Daily Price'!S10</f>
        <v>24.25</v>
      </c>
      <c r="T22" s="426">
        <f>+'OP.Power Desk Daily Price'!T10</f>
        <v>24.25</v>
      </c>
      <c r="U22" s="426">
        <f>+'OP.Power Desk Daily Price'!U10</f>
        <v>24.25</v>
      </c>
      <c r="V22" s="426">
        <f>+'OP.Power Desk Daily Price'!V10</f>
        <v>24.25</v>
      </c>
      <c r="W22" s="426">
        <f>+'OP.Power Desk Daily Price'!W10</f>
        <v>24.25</v>
      </c>
      <c r="X22" s="426">
        <f>+'OP.Power Desk Daily Price'!X10</f>
        <v>24.25</v>
      </c>
      <c r="Y22" s="426">
        <f>+'OP.Power Desk Daily Price'!Y10</f>
        <v>24.25</v>
      </c>
      <c r="Z22" s="426">
        <f>+'OP.Power Desk Daily Price'!Z10</f>
        <v>24.25</v>
      </c>
      <c r="AA22" s="426">
        <f>+'OP.Power Desk Daily Price'!AA10</f>
        <v>24.25</v>
      </c>
      <c r="AB22" s="426">
        <f>+'OP.Power Desk Daily Price'!AB10</f>
        <v>24.25</v>
      </c>
      <c r="AC22" s="426">
        <f>+'OP.Power Desk Daily Price'!AC10</f>
        <v>24.25</v>
      </c>
      <c r="AD22" s="426">
        <f>+'OP.Power Desk Daily Price'!AD10</f>
        <v>24.25</v>
      </c>
      <c r="AE22" s="426">
        <f>+'OP.Power Desk Daily Price'!AE10</f>
        <v>24.25</v>
      </c>
      <c r="AF22" s="426">
        <f>+'OP.Power Desk Daily Price'!AF10</f>
        <v>24.25</v>
      </c>
      <c r="AG22" s="432">
        <f>+'OP.Power Desk Daily Price'!AG10</f>
        <v>24.25</v>
      </c>
      <c r="AH22" s="377"/>
      <c r="AI22" s="377"/>
      <c r="AJ22" s="377"/>
      <c r="AK22" s="377"/>
      <c r="AL22" s="377"/>
    </row>
    <row r="23" spans="1:38" ht="12" x14ac:dyDescent="0.25">
      <c r="A23" s="415" t="str">
        <f>+'OP.Power Desk Daily Price'!A11</f>
        <v>NP15</v>
      </c>
      <c r="B23" s="425">
        <f>+'OP.Power Desk Daily Price'!B11</f>
        <v>24.25</v>
      </c>
      <c r="C23" s="426">
        <f>+'OP.Power Desk Daily Price'!C11</f>
        <v>25</v>
      </c>
      <c r="D23" s="426">
        <f>+'OP.Power Desk Daily Price'!D11</f>
        <v>25</v>
      </c>
      <c r="E23" s="426">
        <f>+'OP.Power Desk Daily Price'!E11</f>
        <v>25</v>
      </c>
      <c r="F23" s="426">
        <f>+'OP.Power Desk Daily Price'!F11</f>
        <v>25</v>
      </c>
      <c r="G23" s="426">
        <f>+'OP.Power Desk Daily Price'!G11</f>
        <v>25</v>
      </c>
      <c r="H23" s="426">
        <f>+'OP.Power Desk Daily Price'!H11</f>
        <v>25</v>
      </c>
      <c r="I23" s="426">
        <f>+'OP.Power Desk Daily Price'!I11</f>
        <v>25</v>
      </c>
      <c r="J23" s="426">
        <f>+'OP.Power Desk Daily Price'!J11</f>
        <v>25</v>
      </c>
      <c r="K23" s="426">
        <f>+'OP.Power Desk Daily Price'!K11</f>
        <v>25</v>
      </c>
      <c r="L23" s="426">
        <f>+'OP.Power Desk Daily Price'!L11</f>
        <v>24.25</v>
      </c>
      <c r="M23" s="426">
        <f>+'OP.Power Desk Daily Price'!M11</f>
        <v>24.25</v>
      </c>
      <c r="N23" s="426">
        <f>+'OP.Power Desk Daily Price'!N11</f>
        <v>24.25</v>
      </c>
      <c r="O23" s="426">
        <f>+'OP.Power Desk Daily Price'!O11</f>
        <v>24.25</v>
      </c>
      <c r="P23" s="426">
        <f>+'OP.Power Desk Daily Price'!P11</f>
        <v>24.25</v>
      </c>
      <c r="Q23" s="426">
        <f>+'OP.Power Desk Daily Price'!Q11</f>
        <v>24.25</v>
      </c>
      <c r="R23" s="426">
        <f>+'OP.Power Desk Daily Price'!R11</f>
        <v>24.25</v>
      </c>
      <c r="S23" s="426">
        <f>+'OP.Power Desk Daily Price'!S11</f>
        <v>24.25</v>
      </c>
      <c r="T23" s="426">
        <f>+'OP.Power Desk Daily Price'!T11</f>
        <v>24.25</v>
      </c>
      <c r="U23" s="426">
        <f>+'OP.Power Desk Daily Price'!U11</f>
        <v>24.25</v>
      </c>
      <c r="V23" s="426">
        <f>+'OP.Power Desk Daily Price'!V11</f>
        <v>24.25</v>
      </c>
      <c r="W23" s="426">
        <f>+'OP.Power Desk Daily Price'!W11</f>
        <v>24.25</v>
      </c>
      <c r="X23" s="426">
        <f>+'OP.Power Desk Daily Price'!X11</f>
        <v>24.25</v>
      </c>
      <c r="Y23" s="426">
        <f>+'OP.Power Desk Daily Price'!Y11</f>
        <v>24.25</v>
      </c>
      <c r="Z23" s="426">
        <f>+'OP.Power Desk Daily Price'!Z11</f>
        <v>24.25</v>
      </c>
      <c r="AA23" s="426">
        <f>+'OP.Power Desk Daily Price'!AA11</f>
        <v>24.25</v>
      </c>
      <c r="AB23" s="426">
        <f>+'OP.Power Desk Daily Price'!AB11</f>
        <v>24.25</v>
      </c>
      <c r="AC23" s="426">
        <f>+'OP.Power Desk Daily Price'!AC11</f>
        <v>24.25</v>
      </c>
      <c r="AD23" s="426">
        <f>+'OP.Power Desk Daily Price'!AD11</f>
        <v>24.25</v>
      </c>
      <c r="AE23" s="426">
        <f>+'OP.Power Desk Daily Price'!AE11</f>
        <v>24.25</v>
      </c>
      <c r="AF23" s="426">
        <f>+'OP.Power Desk Daily Price'!AF11</f>
        <v>24.25</v>
      </c>
      <c r="AG23" s="432">
        <f>+'OP.Power Desk Daily Price'!AG11</f>
        <v>24.9375</v>
      </c>
      <c r="AH23" s="377"/>
      <c r="AI23" s="377"/>
      <c r="AJ23" s="377"/>
      <c r="AK23" s="377"/>
      <c r="AL23" s="377"/>
    </row>
    <row r="24" spans="1:38" ht="12" x14ac:dyDescent="0.25">
      <c r="A24" s="415" t="str">
        <f>+'OP.Power Desk Daily Price'!A12</f>
        <v>ZP26</v>
      </c>
      <c r="B24" s="425">
        <f>+'OP.Power Desk Daily Price'!B12</f>
        <v>23.66</v>
      </c>
      <c r="C24" s="426">
        <f>+'OP.Power Desk Daily Price'!C12</f>
        <v>27.1875</v>
      </c>
      <c r="D24" s="426">
        <f>+'OP.Power Desk Daily Price'!D12</f>
        <v>27.1875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25.5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27.1875</v>
      </c>
      <c r="L24" s="426">
        <f>+'OP.Power Desk Daily Price'!L12</f>
        <v>18.608000000000001</v>
      </c>
      <c r="M24" s="426">
        <f>+'OP.Power Desk Daily Price'!M12</f>
        <v>18.608000000000001</v>
      </c>
      <c r="N24" s="426">
        <f>+'OP.Power Desk Daily Price'!N12</f>
        <v>24.899999618530298</v>
      </c>
      <c r="O24" s="426">
        <f>+'OP.Power Desk Daily Price'!O12</f>
        <v>20.174999237060501</v>
      </c>
      <c r="P24" s="426">
        <f>+'OP.Power Desk Daily Price'!P12</f>
        <v>20.174999237060501</v>
      </c>
      <c r="Q24" s="426">
        <f>+'OP.Power Desk Daily Price'!Q12</f>
        <v>20.174999237060501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26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26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26.752916666666664</v>
      </c>
      <c r="AH24" s="377"/>
      <c r="AI24" s="377"/>
      <c r="AJ24" s="377"/>
      <c r="AK24" s="377"/>
      <c r="AL24" s="377"/>
    </row>
    <row r="25" spans="1:38" ht="12" x14ac:dyDescent="0.25">
      <c r="A25" s="415" t="str">
        <f>+'OP.Power Desk Daily Price'!A13</f>
        <v>SP15</v>
      </c>
      <c r="B25" s="425">
        <f>+'OP.Power Desk Daily Price'!B13</f>
        <v>23.66</v>
      </c>
      <c r="C25" s="426">
        <f>+'OP.Power Desk Daily Price'!C13</f>
        <v>24</v>
      </c>
      <c r="D25" s="426">
        <f>+'OP.Power Desk Daily Price'!D13</f>
        <v>24</v>
      </c>
      <c r="E25" s="426">
        <f>+'OP.Power Desk Daily Price'!E13</f>
        <v>24</v>
      </c>
      <c r="F25" s="426">
        <f>+'OP.Power Desk Daily Price'!F13</f>
        <v>24</v>
      </c>
      <c r="G25" s="426">
        <f>+'OP.Power Desk Daily Price'!G13</f>
        <v>24</v>
      </c>
      <c r="H25" s="426">
        <f>+'OP.Power Desk Daily Price'!H13</f>
        <v>24</v>
      </c>
      <c r="I25" s="426">
        <f>+'OP.Power Desk Daily Price'!I13</f>
        <v>24</v>
      </c>
      <c r="J25" s="426">
        <f>+'OP.Power Desk Daily Price'!J13</f>
        <v>24</v>
      </c>
      <c r="K25" s="426">
        <f>+'OP.Power Desk Daily Price'!K13</f>
        <v>24</v>
      </c>
      <c r="L25" s="426">
        <f>+'OP.Power Desk Daily Price'!L13</f>
        <v>20.75</v>
      </c>
      <c r="M25" s="426">
        <f>+'OP.Power Desk Daily Price'!M13</f>
        <v>20.75</v>
      </c>
      <c r="N25" s="426">
        <f>+'OP.Power Desk Daily Price'!N13</f>
        <v>20.75</v>
      </c>
      <c r="O25" s="426">
        <f>+'OP.Power Desk Daily Price'!O13</f>
        <v>20.75</v>
      </c>
      <c r="P25" s="426">
        <f>+'OP.Power Desk Daily Price'!P13</f>
        <v>20.75</v>
      </c>
      <c r="Q25" s="426">
        <f>+'OP.Power Desk Daily Price'!Q13</f>
        <v>20.75</v>
      </c>
      <c r="R25" s="426">
        <f>+'OP.Power Desk Daily Price'!R13</f>
        <v>20.75</v>
      </c>
      <c r="S25" s="426">
        <f>+'OP.Power Desk Daily Price'!S13</f>
        <v>20.75</v>
      </c>
      <c r="T25" s="426">
        <f>+'OP.Power Desk Daily Price'!T13</f>
        <v>20.75</v>
      </c>
      <c r="U25" s="426">
        <f>+'OP.Power Desk Daily Price'!U13</f>
        <v>20.75</v>
      </c>
      <c r="V25" s="426">
        <f>+'OP.Power Desk Daily Price'!V13</f>
        <v>20.75</v>
      </c>
      <c r="W25" s="426">
        <f>+'OP.Power Desk Daily Price'!W13</f>
        <v>20.75</v>
      </c>
      <c r="X25" s="426">
        <f>+'OP.Power Desk Daily Price'!X13</f>
        <v>20.75</v>
      </c>
      <c r="Y25" s="426">
        <f>+'OP.Power Desk Daily Price'!Y13</f>
        <v>20.75</v>
      </c>
      <c r="Z25" s="426">
        <f>+'OP.Power Desk Daily Price'!Z13</f>
        <v>20.75</v>
      </c>
      <c r="AA25" s="426">
        <f>+'OP.Power Desk Daily Price'!AA13</f>
        <v>20.75</v>
      </c>
      <c r="AB25" s="426">
        <f>+'OP.Power Desk Daily Price'!AB13</f>
        <v>20.75</v>
      </c>
      <c r="AC25" s="426">
        <f>+'OP.Power Desk Daily Price'!AC13</f>
        <v>20.75</v>
      </c>
      <c r="AD25" s="426">
        <f>+'OP.Power Desk Daily Price'!AD13</f>
        <v>20.75</v>
      </c>
      <c r="AE25" s="426">
        <f>+'OP.Power Desk Daily Price'!AE13</f>
        <v>20.75</v>
      </c>
      <c r="AF25" s="426">
        <f>+'OP.Power Desk Daily Price'!AF13</f>
        <v>20.75</v>
      </c>
      <c r="AG25" s="432">
        <f>+'OP.Power Desk Daily Price'!AG13</f>
        <v>23.971666666666664</v>
      </c>
      <c r="AH25" s="377"/>
      <c r="AI25" s="377"/>
      <c r="AJ25" s="377"/>
      <c r="AK25" s="377"/>
      <c r="AL25" s="377"/>
    </row>
    <row r="26" spans="1:38" ht="12" x14ac:dyDescent="0.25">
      <c r="A26" s="415" t="str">
        <f>+'OP.Power Desk Daily Price'!A14</f>
        <v>Palo Verde</v>
      </c>
      <c r="B26" s="425">
        <f>+'OP.Power Desk Daily Price'!B14</f>
        <v>23.9</v>
      </c>
      <c r="C26" s="426">
        <f>+'OP.Power Desk Daily Price'!C14</f>
        <v>22.25</v>
      </c>
      <c r="D26" s="426">
        <f>+'OP.Power Desk Daily Price'!D14</f>
        <v>22.25</v>
      </c>
      <c r="E26" s="426">
        <f>+'OP.Power Desk Daily Price'!E14</f>
        <v>22.25</v>
      </c>
      <c r="F26" s="426">
        <f>+'OP.Power Desk Daily Price'!F14</f>
        <v>22.25</v>
      </c>
      <c r="G26" s="426">
        <f>+'OP.Power Desk Daily Price'!G14</f>
        <v>22.25</v>
      </c>
      <c r="H26" s="426">
        <f>+'OP.Power Desk Daily Price'!H14</f>
        <v>22.25</v>
      </c>
      <c r="I26" s="426">
        <f>+'OP.Power Desk Daily Price'!I14</f>
        <v>22.25</v>
      </c>
      <c r="J26" s="426">
        <f>+'OP.Power Desk Daily Price'!J14</f>
        <v>22.25</v>
      </c>
      <c r="K26" s="426">
        <f>+'OP.Power Desk Daily Price'!K14</f>
        <v>22.25</v>
      </c>
      <c r="L26" s="426">
        <f>+'OP.Power Desk Daily Price'!L14</f>
        <v>19.25</v>
      </c>
      <c r="M26" s="426">
        <f>+'OP.Power Desk Daily Price'!M14</f>
        <v>19.25</v>
      </c>
      <c r="N26" s="426">
        <f>+'OP.Power Desk Daily Price'!N14</f>
        <v>19.25</v>
      </c>
      <c r="O26" s="426">
        <f>+'OP.Power Desk Daily Price'!O14</f>
        <v>19.25</v>
      </c>
      <c r="P26" s="426">
        <f>+'OP.Power Desk Daily Price'!P14</f>
        <v>19.25</v>
      </c>
      <c r="Q26" s="426">
        <f>+'OP.Power Desk Daily Price'!Q14</f>
        <v>19.25</v>
      </c>
      <c r="R26" s="426">
        <f>+'OP.Power Desk Daily Price'!R14</f>
        <v>19.25</v>
      </c>
      <c r="S26" s="426">
        <f>+'OP.Power Desk Daily Price'!S14</f>
        <v>19.25</v>
      </c>
      <c r="T26" s="426">
        <f>+'OP.Power Desk Daily Price'!T14</f>
        <v>19.25</v>
      </c>
      <c r="U26" s="426">
        <f>+'OP.Power Desk Daily Price'!U14</f>
        <v>19.25</v>
      </c>
      <c r="V26" s="426">
        <f>+'OP.Power Desk Daily Price'!V14</f>
        <v>19.25</v>
      </c>
      <c r="W26" s="426">
        <f>+'OP.Power Desk Daily Price'!W14</f>
        <v>19.25</v>
      </c>
      <c r="X26" s="426">
        <f>+'OP.Power Desk Daily Price'!X14</f>
        <v>19.25</v>
      </c>
      <c r="Y26" s="426">
        <f>+'OP.Power Desk Daily Price'!Y14</f>
        <v>19.25</v>
      </c>
      <c r="Z26" s="426">
        <f>+'OP.Power Desk Daily Price'!Z14</f>
        <v>19.25</v>
      </c>
      <c r="AA26" s="426">
        <f>+'OP.Power Desk Daily Price'!AA14</f>
        <v>19.25</v>
      </c>
      <c r="AB26" s="426">
        <f>+'OP.Power Desk Daily Price'!AB14</f>
        <v>19.25</v>
      </c>
      <c r="AC26" s="426">
        <f>+'OP.Power Desk Daily Price'!AC14</f>
        <v>19.25</v>
      </c>
      <c r="AD26" s="426">
        <f>+'OP.Power Desk Daily Price'!AD14</f>
        <v>19.25</v>
      </c>
      <c r="AE26" s="426">
        <f>+'OP.Power Desk Daily Price'!AE14</f>
        <v>19.25</v>
      </c>
      <c r="AF26" s="426">
        <f>+'OP.Power Desk Daily Price'!AF14</f>
        <v>19.25</v>
      </c>
      <c r="AG26" s="432">
        <f>+'OP.Power Desk Daily Price'!AG14</f>
        <v>22.387499999999999</v>
      </c>
      <c r="AH26" s="377"/>
      <c r="AI26" s="377"/>
      <c r="AJ26" s="377"/>
      <c r="AK26" s="377"/>
      <c r="AL26" s="377"/>
    </row>
    <row r="27" spans="1:38" ht="12.6" thickBot="1" x14ac:dyDescent="0.3">
      <c r="A27" s="416" t="str">
        <f>+'OP.Power Desk Daily Price'!A15</f>
        <v>Mead</v>
      </c>
      <c r="B27" s="427">
        <f>+'OP.Power Desk Daily Price'!B15</f>
        <v>24.4</v>
      </c>
      <c r="C27" s="428">
        <f>+'OP.Power Desk Daily Price'!C15</f>
        <v>22.75</v>
      </c>
      <c r="D27" s="428">
        <f>+'OP.Power Desk Daily Price'!D15</f>
        <v>22.75</v>
      </c>
      <c r="E27" s="428">
        <f>+'OP.Power Desk Daily Price'!E15</f>
        <v>22.75</v>
      </c>
      <c r="F27" s="428">
        <f>+'OP.Power Desk Daily Price'!F15</f>
        <v>22.75</v>
      </c>
      <c r="G27" s="428">
        <f>+'OP.Power Desk Daily Price'!G15</f>
        <v>22.75</v>
      </c>
      <c r="H27" s="428">
        <f>+'OP.Power Desk Daily Price'!H15</f>
        <v>22.75</v>
      </c>
      <c r="I27" s="428">
        <f>+'OP.Power Desk Daily Price'!I15</f>
        <v>22.75</v>
      </c>
      <c r="J27" s="428">
        <f>+'OP.Power Desk Daily Price'!J15</f>
        <v>22.75</v>
      </c>
      <c r="K27" s="428">
        <f>+'OP.Power Desk Daily Price'!K15</f>
        <v>22.75</v>
      </c>
      <c r="L27" s="428">
        <f>+'OP.Power Desk Daily Price'!L15</f>
        <v>19.75</v>
      </c>
      <c r="M27" s="428">
        <f>+'OP.Power Desk Daily Price'!M15</f>
        <v>19.75</v>
      </c>
      <c r="N27" s="428">
        <f>+'OP.Power Desk Daily Price'!N15</f>
        <v>19.75</v>
      </c>
      <c r="O27" s="428">
        <f>+'OP.Power Desk Daily Price'!O15</f>
        <v>19.75</v>
      </c>
      <c r="P27" s="428">
        <f>+'OP.Power Desk Daily Price'!P15</f>
        <v>19.75</v>
      </c>
      <c r="Q27" s="428">
        <f>+'OP.Power Desk Daily Price'!Q15</f>
        <v>19.75</v>
      </c>
      <c r="R27" s="428">
        <f>+'OP.Power Desk Daily Price'!R15</f>
        <v>19.75</v>
      </c>
      <c r="S27" s="428">
        <f>+'OP.Power Desk Daily Price'!S15</f>
        <v>19.75</v>
      </c>
      <c r="T27" s="428">
        <f>+'OP.Power Desk Daily Price'!T15</f>
        <v>19.75</v>
      </c>
      <c r="U27" s="428">
        <f>+'OP.Power Desk Daily Price'!U15</f>
        <v>19.75</v>
      </c>
      <c r="V27" s="428">
        <f>+'OP.Power Desk Daily Price'!V15</f>
        <v>19.75</v>
      </c>
      <c r="W27" s="428">
        <f>+'OP.Power Desk Daily Price'!W15</f>
        <v>19.75</v>
      </c>
      <c r="X27" s="428">
        <f>+'OP.Power Desk Daily Price'!X15</f>
        <v>19.75</v>
      </c>
      <c r="Y27" s="428">
        <f>+'OP.Power Desk Daily Price'!Y15</f>
        <v>19.75</v>
      </c>
      <c r="Z27" s="428">
        <f>+'OP.Power Desk Daily Price'!Z15</f>
        <v>34.5</v>
      </c>
      <c r="AA27" s="428">
        <f>+'OP.Power Desk Daily Price'!AA15</f>
        <v>19.75</v>
      </c>
      <c r="AB27" s="428">
        <f>+'OP.Power Desk Daily Price'!AB15</f>
        <v>19.75</v>
      </c>
      <c r="AC27" s="428">
        <f>+'OP.Power Desk Daily Price'!AC15</f>
        <v>19.75</v>
      </c>
      <c r="AD27" s="428">
        <f>+'OP.Power Desk Daily Price'!AD15</f>
        <v>19.75</v>
      </c>
      <c r="AE27" s="428">
        <f>+'OP.Power Desk Daily Price'!AE15</f>
        <v>19.75</v>
      </c>
      <c r="AF27" s="428">
        <f>+'OP.Power Desk Daily Price'!AF15</f>
        <v>19.75</v>
      </c>
      <c r="AG27" s="433">
        <f>+'OP.Power Desk Daily Price'!AG15</f>
        <v>22.887499999999999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4.4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6" thickBot="1" x14ac:dyDescent="0.3">
      <c r="A30" s="420" t="str">
        <f>+'OP.Power Desk Daily Price'!A18</f>
        <v>ALBERTA</v>
      </c>
      <c r="B30" s="429">
        <f>+'OP.Power Desk Daily Price'!B18</f>
        <v>34</v>
      </c>
      <c r="C30" s="430">
        <f>+'OP.Power Desk Daily Price'!C18</f>
        <v>34.5</v>
      </c>
      <c r="D30" s="430">
        <f>+'OP.Power Desk Daily Price'!D18</f>
        <v>29</v>
      </c>
      <c r="E30" s="430">
        <f>+'OP.Power Desk Daily Price'!E18</f>
        <v>29</v>
      </c>
      <c r="F30" s="430">
        <f>+'OP.Power Desk Daily Price'!F18</f>
        <v>29.004999160766602</v>
      </c>
      <c r="G30" s="430">
        <f>+'OP.Power Desk Daily Price'!G18</f>
        <v>28.997501373291016</v>
      </c>
      <c r="H30" s="430">
        <f>+'OP.Power Desk Daily Price'!H18</f>
        <v>29.002500534057617</v>
      </c>
      <c r="I30" s="430">
        <f>+'OP.Power Desk Daily Price'!I18</f>
        <v>29</v>
      </c>
      <c r="J30" s="430">
        <f>+'OP.Power Desk Daily Price'!J18</f>
        <v>28.998849868774414</v>
      </c>
      <c r="K30" s="430">
        <f>+'OP.Power Desk Daily Price'!K18</f>
        <v>29</v>
      </c>
      <c r="L30" s="430">
        <f>+'OP.Power Desk Daily Price'!L18</f>
        <v>29.998848037719725</v>
      </c>
      <c r="M30" s="430">
        <f>+'OP.Power Desk Daily Price'!M18</f>
        <v>30.002496795654295</v>
      </c>
      <c r="N30" s="430">
        <f>+'OP.Power Desk Daily Price'!N18</f>
        <v>30.002496795654295</v>
      </c>
      <c r="O30" s="430">
        <f>+'OP.Power Desk Daily Price'!O18</f>
        <v>30.002496795654295</v>
      </c>
      <c r="P30" s="430">
        <f>+'OP.Power Desk Daily Price'!P18</f>
        <v>29.999996261596678</v>
      </c>
      <c r="Q30" s="430">
        <f>+'OP.Power Desk Daily Price'!Q18</f>
        <v>29.999998168945311</v>
      </c>
      <c r="R30" s="430">
        <f>+'OP.Power Desk Daily Price'!R18</f>
        <v>29.999998168945311</v>
      </c>
      <c r="S30" s="430">
        <f>+'OP.Power Desk Daily Price'!S18</f>
        <v>29.999998168945311</v>
      </c>
      <c r="T30" s="430">
        <f>+'OP.Power Desk Daily Price'!T18</f>
        <v>29.999998168945311</v>
      </c>
      <c r="U30" s="430">
        <f>+'OP.Power Desk Daily Price'!U18</f>
        <v>29.999998168945311</v>
      </c>
      <c r="V30" s="430">
        <f>+'OP.Power Desk Daily Price'!V18</f>
        <v>29.999998168945311</v>
      </c>
      <c r="W30" s="430">
        <f>+'OP.Power Desk Daily Price'!W18</f>
        <v>29.999998168945311</v>
      </c>
      <c r="X30" s="430">
        <f>+'OP.Power Desk Daily Price'!X18</f>
        <v>30.004999237060545</v>
      </c>
      <c r="Y30" s="430">
        <f>+'OP.Power Desk Daily Price'!Y18</f>
        <v>30.004999237060545</v>
      </c>
      <c r="Z30" s="430">
        <f>+'OP.Power Desk Daily Price'!Z18</f>
        <v>30.004999237060545</v>
      </c>
      <c r="AA30" s="430">
        <f>+'OP.Power Desk Daily Price'!AA18</f>
        <v>29.997499542236326</v>
      </c>
      <c r="AB30" s="430">
        <f>+'OP.Power Desk Daily Price'!AB18</f>
        <v>29.995000915527342</v>
      </c>
      <c r="AC30" s="430">
        <f>+'OP.Power Desk Daily Price'!AC18</f>
        <v>30.002500610351561</v>
      </c>
      <c r="AD30" s="430">
        <f>+'OP.Power Desk Daily Price'!AD18</f>
        <v>30.002500610351561</v>
      </c>
      <c r="AE30" s="430">
        <f>+'OP.Power Desk Daily Price'!AE18</f>
        <v>0</v>
      </c>
      <c r="AF30" s="430">
        <f>+'OP.Power Desk Daily Price'!AF18</f>
        <v>0</v>
      </c>
      <c r="AG30" s="434">
        <f>+'OP.Power Desk Daily Price'!AG18</f>
        <v>29.750275339399064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7.4999999999999997E-2</v>
      </c>
      <c r="F8" s="40">
        <f t="shared" ref="F8:F71" si="1">B8+E8</f>
        <v>6.3680000000000003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</v>
      </c>
      <c r="F9" s="40">
        <f t="shared" si="1"/>
        <v>5.0979999999999999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0.16</v>
      </c>
      <c r="F10" s="40">
        <f t="shared" si="1"/>
        <v>5.5440000000000005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0.16500000000000001</v>
      </c>
      <c r="F11" s="40">
        <f t="shared" si="1"/>
        <v>5.056</v>
      </c>
      <c r="G11" s="40">
        <f>[4]Curves!$K17</f>
        <v>0.39</v>
      </c>
      <c r="H11" s="40">
        <f t="shared" si="2"/>
        <v>5.2809999999999997</v>
      </c>
      <c r="I11" s="40">
        <f>[4]Curves!$G17</f>
        <v>0.495</v>
      </c>
      <c r="J11" s="40">
        <f t="shared" si="3"/>
        <v>5.3860000000000001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0.15</v>
      </c>
      <c r="F12" s="40">
        <f t="shared" si="1"/>
        <v>3.8879999999999999</v>
      </c>
      <c r="G12" s="40">
        <f>[4]Curves!$K18</f>
        <v>0.87</v>
      </c>
      <c r="H12" s="40">
        <f t="shared" si="2"/>
        <v>4.6079999999999997</v>
      </c>
      <c r="I12" s="40">
        <f>[4]Curves!$G18</f>
        <v>1.145</v>
      </c>
      <c r="J12" s="40">
        <f t="shared" si="3"/>
        <v>4.883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3.5000000000000003E-2</v>
      </c>
      <c r="F13" s="40">
        <f t="shared" si="1"/>
        <v>3.2170000000000001</v>
      </c>
      <c r="G13" s="40">
        <f>[4]Curves!$K19</f>
        <v>1.22</v>
      </c>
      <c r="H13" s="40">
        <f t="shared" si="2"/>
        <v>4.4020000000000001</v>
      </c>
      <c r="I13" s="40">
        <f>[4]Curves!$G19</f>
        <v>2.2200000000000002</v>
      </c>
      <c r="J13" s="40">
        <f t="shared" si="3"/>
        <v>5.4020000000000001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3.5000000000000003E-2</v>
      </c>
      <c r="F14" s="40">
        <f t="shared" si="1"/>
        <v>3.2020000000000004</v>
      </c>
      <c r="G14" s="40">
        <f>[4]Curves!$K20</f>
        <v>1.2050000000000001</v>
      </c>
      <c r="H14" s="40">
        <f t="shared" si="2"/>
        <v>4.3719999999999999</v>
      </c>
      <c r="I14" s="40">
        <f>[4]Curves!$G20</f>
        <v>2.1850000000000001</v>
      </c>
      <c r="J14" s="40">
        <f t="shared" si="3"/>
        <v>5.3520000000000003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3.5000000000000003E-2</v>
      </c>
      <c r="F15" s="40">
        <f t="shared" si="1"/>
        <v>2.33</v>
      </c>
      <c r="G15" s="40">
        <f>[4]Curves!$K21</f>
        <v>0.66</v>
      </c>
      <c r="H15" s="40">
        <f t="shared" si="2"/>
        <v>2.9550000000000001</v>
      </c>
      <c r="I15" s="40">
        <f>[4]Curves!$G21</f>
        <v>0.8</v>
      </c>
      <c r="J15" s="40">
        <f t="shared" si="3"/>
        <v>3.0949999999999998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3.5000000000000003E-2</v>
      </c>
      <c r="F16" s="40">
        <f t="shared" si="1"/>
        <v>1.865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5">
      <c r="A17" s="50">
        <f>[4]Curves!$A23</f>
        <v>37377</v>
      </c>
      <c r="B17" s="40">
        <f>[4]Curves!$E23</f>
        <v>2.681</v>
      </c>
      <c r="C17" s="118">
        <f>[4]Curves!$B23</f>
        <v>0.34</v>
      </c>
      <c r="D17" s="40">
        <f t="shared" si="0"/>
        <v>3.0209999999999999</v>
      </c>
      <c r="E17" s="40">
        <f>[4]Curves!$J23</f>
        <v>3.5000000000000003E-2</v>
      </c>
      <c r="F17" s="40">
        <f t="shared" si="1"/>
        <v>2.7160000000000002</v>
      </c>
      <c r="G17" s="40">
        <f>[4]Curves!$K23</f>
        <v>0.31</v>
      </c>
      <c r="H17" s="40">
        <f t="shared" si="2"/>
        <v>2.9910000000000001</v>
      </c>
      <c r="I17" s="40">
        <f>[4]Curves!$G23</f>
        <v>0.36</v>
      </c>
      <c r="J17" s="40">
        <f t="shared" si="3"/>
        <v>3.0409999999999999</v>
      </c>
    </row>
    <row r="18" spans="1:10" x14ac:dyDescent="0.25">
      <c r="A18" s="50">
        <f>[4]Curves!$A24</f>
        <v>37408</v>
      </c>
      <c r="B18" s="40">
        <f>[4]Curves!$E24</f>
        <v>2.99</v>
      </c>
      <c r="C18" s="118">
        <f>[4]Curves!$B24</f>
        <v>0.36499999999999999</v>
      </c>
      <c r="D18" s="40">
        <f t="shared" si="0"/>
        <v>3.3550000000000004</v>
      </c>
      <c r="E18" s="40">
        <f>[4]Curves!$J24</f>
        <v>3.5000000000000003E-2</v>
      </c>
      <c r="F18" s="40">
        <f t="shared" si="1"/>
        <v>3.0250000000000004</v>
      </c>
      <c r="G18" s="40">
        <f>[4]Curves!$K24</f>
        <v>0.31</v>
      </c>
      <c r="H18" s="40">
        <f t="shared" si="2"/>
        <v>3.3000000000000003</v>
      </c>
      <c r="I18" s="40">
        <f>[4]Curves!$G24</f>
        <v>0.35</v>
      </c>
      <c r="J18" s="40">
        <f t="shared" si="3"/>
        <v>3.3400000000000003</v>
      </c>
    </row>
    <row r="19" spans="1:10" x14ac:dyDescent="0.25">
      <c r="A19" s="50">
        <f>[4]Curves!$A25</f>
        <v>37438</v>
      </c>
      <c r="B19" s="40">
        <f>[4]Curves!$E25</f>
        <v>3.1710000000000003</v>
      </c>
      <c r="C19" s="118">
        <f>[4]Curves!$B25</f>
        <v>0.36</v>
      </c>
      <c r="D19" s="40">
        <f t="shared" si="0"/>
        <v>3.5310000000000001</v>
      </c>
      <c r="E19" s="40">
        <f>[4]Curves!$J25</f>
        <v>3.5000000000000003E-2</v>
      </c>
      <c r="F19" s="40">
        <f t="shared" si="1"/>
        <v>3.2060000000000004</v>
      </c>
      <c r="G19" s="40">
        <f>[4]Curves!$K25</f>
        <v>0.32</v>
      </c>
      <c r="H19" s="40">
        <f t="shared" si="2"/>
        <v>3.4910000000000001</v>
      </c>
      <c r="I19" s="40">
        <f>[4]Curves!$G25</f>
        <v>0.41</v>
      </c>
      <c r="J19" s="40">
        <f t="shared" si="3"/>
        <v>3.5810000000000004</v>
      </c>
    </row>
    <row r="20" spans="1:10" x14ac:dyDescent="0.25">
      <c r="A20" s="50">
        <f>[4]Curves!$A26</f>
        <v>37469</v>
      </c>
      <c r="B20" s="40">
        <f>[4]Curves!$E26</f>
        <v>3.173</v>
      </c>
      <c r="C20" s="118">
        <f>[4]Curves!$B26</f>
        <v>0.36</v>
      </c>
      <c r="D20" s="40">
        <f t="shared" si="0"/>
        <v>3.5329999999999999</v>
      </c>
      <c r="E20" s="40">
        <f>[4]Curves!$J26</f>
        <v>8.5000000000000006E-2</v>
      </c>
      <c r="F20" s="40">
        <f t="shared" si="1"/>
        <v>3.258</v>
      </c>
      <c r="G20" s="40">
        <f>[4]Curves!$K26</f>
        <v>0.32</v>
      </c>
      <c r="H20" s="40">
        <f t="shared" si="2"/>
        <v>3.4929999999999999</v>
      </c>
      <c r="I20" s="40">
        <f>[4]Curves!$G26</f>
        <v>0.41</v>
      </c>
      <c r="J20" s="40">
        <f t="shared" si="3"/>
        <v>3.5830000000000002</v>
      </c>
    </row>
    <row r="21" spans="1:10" s="83" customFormat="1" x14ac:dyDescent="0.25">
      <c r="A21" s="50">
        <f>[4]Curves!$A27</f>
        <v>37500</v>
      </c>
      <c r="B21" s="40">
        <f>[4]Curves!$E27</f>
        <v>3.1260000000000003</v>
      </c>
      <c r="C21" s="118">
        <f>[4]Curves!$B27</f>
        <v>0.35</v>
      </c>
      <c r="D21" s="40">
        <f t="shared" si="0"/>
        <v>3.4760000000000004</v>
      </c>
      <c r="E21" s="40">
        <f>[4]Curves!$J27</f>
        <v>0.12</v>
      </c>
      <c r="F21" s="40">
        <f t="shared" si="1"/>
        <v>3.2460000000000004</v>
      </c>
      <c r="G21" s="40">
        <f>[4]Curves!$K27</f>
        <v>0.31</v>
      </c>
      <c r="H21" s="40">
        <f t="shared" si="2"/>
        <v>3.4360000000000004</v>
      </c>
      <c r="I21" s="40">
        <f>[4]Curves!$G27</f>
        <v>0.37</v>
      </c>
      <c r="J21" s="40">
        <f t="shared" si="3"/>
        <v>3.4960000000000004</v>
      </c>
    </row>
    <row r="22" spans="1:10" s="83" customFormat="1" x14ac:dyDescent="0.25">
      <c r="A22" s="50">
        <f>[4]Curves!$A28</f>
        <v>37530</v>
      </c>
      <c r="B22" s="40">
        <f>[4]Curves!$E28</f>
        <v>3.0310000000000001</v>
      </c>
      <c r="C22" s="118">
        <f>[4]Curves!$B28</f>
        <v>0.38</v>
      </c>
      <c r="D22" s="40">
        <f t="shared" si="0"/>
        <v>3.411</v>
      </c>
      <c r="E22" s="40">
        <f>[4]Curves!$J28</f>
        <v>0.14499999999999999</v>
      </c>
      <c r="F22" s="40">
        <f t="shared" si="1"/>
        <v>3.1760000000000002</v>
      </c>
      <c r="G22" s="40">
        <f>[4]Curves!$K28</f>
        <v>0.34</v>
      </c>
      <c r="H22" s="40">
        <f t="shared" si="2"/>
        <v>3.371</v>
      </c>
      <c r="I22" s="40">
        <f>[4]Curves!$G28</f>
        <v>0.38</v>
      </c>
      <c r="J22" s="40">
        <f t="shared" si="3"/>
        <v>3.411</v>
      </c>
    </row>
    <row r="23" spans="1:10" x14ac:dyDescent="0.25">
      <c r="A23" s="50">
        <f>[4]Curves!$A29</f>
        <v>37561</v>
      </c>
      <c r="B23" s="40">
        <f>[4]Curves!$E29</f>
        <v>3.0590000000000002</v>
      </c>
      <c r="C23" s="118">
        <f>[4]Curves!$B29</f>
        <v>0.38</v>
      </c>
      <c r="D23" s="40">
        <f t="shared" si="0"/>
        <v>3.4390000000000001</v>
      </c>
      <c r="E23" s="40">
        <f>[4]Curves!$J29</f>
        <v>0.14000000000000001</v>
      </c>
      <c r="F23" s="40">
        <f t="shared" si="1"/>
        <v>3.1990000000000003</v>
      </c>
      <c r="G23" s="40">
        <f>[4]Curves!$K29</f>
        <v>0.49</v>
      </c>
      <c r="H23" s="40">
        <f t="shared" si="2"/>
        <v>3.5490000000000004</v>
      </c>
      <c r="I23" s="40">
        <f>[4]Curves!$G29</f>
        <v>0.62</v>
      </c>
      <c r="J23" s="40">
        <f t="shared" si="3"/>
        <v>3.6790000000000003</v>
      </c>
    </row>
    <row r="24" spans="1:10" x14ac:dyDescent="0.25">
      <c r="A24" s="50">
        <f>[4]Curves!$A30</f>
        <v>37591</v>
      </c>
      <c r="B24" s="40">
        <f>[4]Curves!$E30</f>
        <v>3.109</v>
      </c>
      <c r="C24" s="118">
        <f>[4]Curves!$B30</f>
        <v>0.9</v>
      </c>
      <c r="D24" s="40">
        <f t="shared" si="0"/>
        <v>4.0090000000000003</v>
      </c>
      <c r="E24" s="40">
        <f>[4]Curves!$J30</f>
        <v>0.13500000000000001</v>
      </c>
      <c r="F24" s="40">
        <f t="shared" si="1"/>
        <v>3.2439999999999998</v>
      </c>
      <c r="G24" s="40">
        <f>[4]Curves!$K30</f>
        <v>0.81</v>
      </c>
      <c r="H24" s="40">
        <f t="shared" si="2"/>
        <v>3.919</v>
      </c>
      <c r="I24" s="40">
        <f>[4]Curves!$G30</f>
        <v>0.97</v>
      </c>
      <c r="J24" s="40">
        <f t="shared" si="3"/>
        <v>4.0789999999999997</v>
      </c>
    </row>
    <row r="25" spans="1:10" x14ac:dyDescent="0.25">
      <c r="A25" s="50">
        <f>[4]Curves!$A31</f>
        <v>37622</v>
      </c>
      <c r="B25" s="40">
        <f>[4]Curves!$E31</f>
        <v>3.1510000000000002</v>
      </c>
      <c r="C25" s="118">
        <f>[4]Curves!$B31</f>
        <v>1.1499999999999999</v>
      </c>
      <c r="D25" s="40">
        <f t="shared" si="0"/>
        <v>4.3010000000000002</v>
      </c>
      <c r="E25" s="40">
        <f>[4]Curves!$J31</f>
        <v>3.5000000000000003E-2</v>
      </c>
      <c r="F25" s="40">
        <f t="shared" si="1"/>
        <v>3.1860000000000004</v>
      </c>
      <c r="G25" s="40">
        <f>[4]Curves!$K31</f>
        <v>1.08</v>
      </c>
      <c r="H25" s="40">
        <f t="shared" si="2"/>
        <v>4.2309999999999999</v>
      </c>
      <c r="I25" s="40">
        <f>[4]Curves!$G31</f>
        <v>1.85</v>
      </c>
      <c r="J25" s="40">
        <f t="shared" si="3"/>
        <v>5.0010000000000003</v>
      </c>
    </row>
    <row r="26" spans="1:10" x14ac:dyDescent="0.25">
      <c r="A26" s="50">
        <f>[4]Curves!$A32</f>
        <v>37653</v>
      </c>
      <c r="B26" s="40">
        <f>[4]Curves!$E32</f>
        <v>3.1910000000000003</v>
      </c>
      <c r="C26" s="118">
        <f>[4]Curves!$B32</f>
        <v>1.1499999999999999</v>
      </c>
      <c r="D26" s="40">
        <f t="shared" si="0"/>
        <v>4.3410000000000002</v>
      </c>
      <c r="E26" s="40">
        <f>[4]Curves!$J32</f>
        <v>3.5000000000000003E-2</v>
      </c>
      <c r="F26" s="40">
        <f t="shared" si="1"/>
        <v>3.2260000000000004</v>
      </c>
      <c r="G26" s="40">
        <f>[4]Curves!$K32</f>
        <v>1.08</v>
      </c>
      <c r="H26" s="40">
        <f t="shared" si="2"/>
        <v>4.2710000000000008</v>
      </c>
      <c r="I26" s="40">
        <f>[4]Curves!$G32</f>
        <v>1.85</v>
      </c>
      <c r="J26" s="40">
        <f t="shared" si="3"/>
        <v>5.0410000000000004</v>
      </c>
    </row>
    <row r="27" spans="1:10" x14ac:dyDescent="0.25">
      <c r="A27" s="50">
        <f>[4]Curves!$A33</f>
        <v>37681</v>
      </c>
      <c r="B27" s="40">
        <f>[4]Curves!$E33</f>
        <v>3.1910000000000003</v>
      </c>
      <c r="C27" s="118">
        <f>[4]Curves!$B33</f>
        <v>0.65</v>
      </c>
      <c r="D27" s="40">
        <f t="shared" si="0"/>
        <v>3.8410000000000002</v>
      </c>
      <c r="E27" s="40">
        <f>[4]Curves!$J33</f>
        <v>3.5000000000000003E-2</v>
      </c>
      <c r="F27" s="40">
        <f t="shared" si="1"/>
        <v>3.2260000000000004</v>
      </c>
      <c r="G27" s="40">
        <f>[4]Curves!$K33</f>
        <v>0.59</v>
      </c>
      <c r="H27" s="40">
        <f t="shared" si="2"/>
        <v>3.7810000000000001</v>
      </c>
      <c r="I27" s="40">
        <f>[4]Curves!$G33</f>
        <v>0.66</v>
      </c>
      <c r="J27" s="40">
        <f t="shared" si="3"/>
        <v>3.8510000000000004</v>
      </c>
    </row>
    <row r="28" spans="1:10" s="83" customFormat="1" x14ac:dyDescent="0.25">
      <c r="A28" s="50">
        <f>[4]Curves!$A34</f>
        <v>37712</v>
      </c>
      <c r="B28" s="40">
        <f>[4]Curves!$E34</f>
        <v>3.214</v>
      </c>
      <c r="C28" s="118">
        <f>[4]Curves!$B34</f>
        <v>0.435</v>
      </c>
      <c r="D28" s="40">
        <f t="shared" si="0"/>
        <v>3.649</v>
      </c>
      <c r="E28" s="40">
        <f>[4]Curves!$J34</f>
        <v>3.5000000000000003E-2</v>
      </c>
      <c r="F28" s="40">
        <f t="shared" si="1"/>
        <v>3.2490000000000001</v>
      </c>
      <c r="G28" s="40">
        <f>[4]Curves!$K34</f>
        <v>0.36</v>
      </c>
      <c r="H28" s="40">
        <f t="shared" si="2"/>
        <v>3.5739999999999998</v>
      </c>
      <c r="I28" s="40">
        <f>[4]Curves!$G34</f>
        <v>0.38</v>
      </c>
      <c r="J28" s="40">
        <f t="shared" si="3"/>
        <v>3.5939999999999999</v>
      </c>
    </row>
    <row r="29" spans="1:10" s="83" customFormat="1" x14ac:dyDescent="0.25">
      <c r="A29" s="50">
        <f>[4]Curves!$A35</f>
        <v>37742</v>
      </c>
      <c r="B29" s="40">
        <f>[4]Curves!$E35</f>
        <v>3.3940000000000001</v>
      </c>
      <c r="C29" s="118">
        <f>[4]Curves!$B35</f>
        <v>0.38500000000000001</v>
      </c>
      <c r="D29" s="40">
        <f t="shared" si="0"/>
        <v>3.7789999999999999</v>
      </c>
      <c r="E29" s="40">
        <f>[4]Curves!$J35</f>
        <v>3.5000000000000003E-2</v>
      </c>
      <c r="F29" s="40">
        <f t="shared" si="1"/>
        <v>3.4290000000000003</v>
      </c>
      <c r="G29" s="40">
        <f>[4]Curves!$K35</f>
        <v>0.32500000000000001</v>
      </c>
      <c r="H29" s="40">
        <f t="shared" si="2"/>
        <v>3.7190000000000003</v>
      </c>
      <c r="I29" s="40">
        <f>[4]Curves!$G35</f>
        <v>0.33</v>
      </c>
      <c r="J29" s="40">
        <f t="shared" si="3"/>
        <v>3.7240000000000002</v>
      </c>
    </row>
    <row r="30" spans="1:10" x14ac:dyDescent="0.25">
      <c r="A30" s="50">
        <f>[4]Curves!$A36</f>
        <v>37773</v>
      </c>
      <c r="B30" s="40">
        <f>[4]Curves!$E36</f>
        <v>3.6060000000000003</v>
      </c>
      <c r="C30" s="118">
        <f>[4]Curves!$B36</f>
        <v>0.38500000000000001</v>
      </c>
      <c r="D30" s="40">
        <f t="shared" si="0"/>
        <v>3.9910000000000005</v>
      </c>
      <c r="E30" s="40">
        <f>[4]Curves!$J36</f>
        <v>3.5000000000000003E-2</v>
      </c>
      <c r="F30" s="40">
        <f t="shared" si="1"/>
        <v>3.6410000000000005</v>
      </c>
      <c r="G30" s="40">
        <f>[4]Curves!$K36</f>
        <v>0.33500000000000002</v>
      </c>
      <c r="H30" s="40">
        <f t="shared" si="2"/>
        <v>3.9410000000000003</v>
      </c>
      <c r="I30" s="40">
        <f>[4]Curves!$G36</f>
        <v>0.37</v>
      </c>
      <c r="J30" s="40">
        <f t="shared" si="3"/>
        <v>3.9760000000000004</v>
      </c>
    </row>
    <row r="31" spans="1:10" x14ac:dyDescent="0.25">
      <c r="A31" s="50">
        <f>[4]Curves!$A37</f>
        <v>37803</v>
      </c>
      <c r="B31" s="40">
        <f>[4]Curves!$E37</f>
        <v>3.7240000000000002</v>
      </c>
      <c r="C31" s="118">
        <f>[4]Curves!$B37</f>
        <v>0.39750000000000002</v>
      </c>
      <c r="D31" s="40">
        <f t="shared" si="0"/>
        <v>4.1215000000000002</v>
      </c>
      <c r="E31" s="40">
        <f>[4]Curves!$J37</f>
        <v>3.5000000000000003E-2</v>
      </c>
      <c r="F31" s="40">
        <f t="shared" si="1"/>
        <v>3.7590000000000003</v>
      </c>
      <c r="G31" s="40">
        <f>[4]Curves!$K37</f>
        <v>0.35</v>
      </c>
      <c r="H31" s="40">
        <f t="shared" si="2"/>
        <v>4.0739999999999998</v>
      </c>
      <c r="I31" s="40">
        <f>[4]Curves!$G37</f>
        <v>0.41</v>
      </c>
      <c r="J31" s="40">
        <f t="shared" si="3"/>
        <v>4.1340000000000003</v>
      </c>
    </row>
    <row r="32" spans="1:10" x14ac:dyDescent="0.25">
      <c r="A32" s="50">
        <f>[4]Curves!$A38</f>
        <v>37834</v>
      </c>
      <c r="B32" s="40">
        <f>[4]Curves!$E38</f>
        <v>3.6340000000000003</v>
      </c>
      <c r="C32" s="118">
        <f>[4]Curves!$B38</f>
        <v>0.4</v>
      </c>
      <c r="D32" s="40">
        <f t="shared" si="0"/>
        <v>4.0340000000000007</v>
      </c>
      <c r="E32" s="40">
        <f>[4]Curves!$J38</f>
        <v>0.13</v>
      </c>
      <c r="F32" s="40">
        <f t="shared" si="1"/>
        <v>3.7640000000000002</v>
      </c>
      <c r="G32" s="40">
        <f>[4]Curves!$K38</f>
        <v>0.35</v>
      </c>
      <c r="H32" s="40">
        <f t="shared" si="2"/>
        <v>3.9840000000000004</v>
      </c>
      <c r="I32" s="40">
        <f>[4]Curves!$G38</f>
        <v>0.41</v>
      </c>
      <c r="J32" s="40">
        <f t="shared" si="3"/>
        <v>4.0440000000000005</v>
      </c>
    </row>
    <row r="33" spans="1:10" x14ac:dyDescent="0.25">
      <c r="A33" s="50">
        <f>[4]Curves!$A39</f>
        <v>37865</v>
      </c>
      <c r="B33" s="40">
        <f>[4]Curves!$E39</f>
        <v>3.5290000000000004</v>
      </c>
      <c r="C33" s="118">
        <f>[4]Curves!$B39</f>
        <v>0.39750000000000002</v>
      </c>
      <c r="D33" s="40">
        <f t="shared" si="0"/>
        <v>3.9265000000000003</v>
      </c>
      <c r="E33" s="40">
        <f>[4]Curves!$J39</f>
        <v>0.13</v>
      </c>
      <c r="F33" s="40">
        <f t="shared" si="1"/>
        <v>3.6590000000000003</v>
      </c>
      <c r="G33" s="40">
        <f>[4]Curves!$K39</f>
        <v>0.315</v>
      </c>
      <c r="H33" s="40">
        <f t="shared" si="2"/>
        <v>3.8440000000000003</v>
      </c>
      <c r="I33" s="40">
        <f>[4]Curves!$G39</f>
        <v>0.36</v>
      </c>
      <c r="J33" s="40">
        <f t="shared" si="3"/>
        <v>3.8890000000000002</v>
      </c>
    </row>
    <row r="34" spans="1:10" x14ac:dyDescent="0.25">
      <c r="A34" s="50">
        <f>[4]Curves!$A40</f>
        <v>37895</v>
      </c>
      <c r="B34" s="40">
        <f>[4]Curves!$E40</f>
        <v>3.4040000000000004</v>
      </c>
      <c r="C34" s="118">
        <f>[4]Curves!$B40</f>
        <v>0.4</v>
      </c>
      <c r="D34" s="40">
        <f t="shared" si="0"/>
        <v>3.8040000000000003</v>
      </c>
      <c r="E34" s="40">
        <f>[4]Curves!$J40</f>
        <v>0.13</v>
      </c>
      <c r="F34" s="40">
        <f t="shared" si="1"/>
        <v>3.5340000000000003</v>
      </c>
      <c r="G34" s="40">
        <f>[4]Curves!$K40</f>
        <v>0.36</v>
      </c>
      <c r="H34" s="40">
        <f t="shared" si="2"/>
        <v>3.7640000000000002</v>
      </c>
      <c r="I34" s="40">
        <f>[4]Curves!$G40</f>
        <v>0.4</v>
      </c>
      <c r="J34" s="40">
        <f t="shared" si="3"/>
        <v>3.8040000000000003</v>
      </c>
    </row>
    <row r="35" spans="1:10" s="83" customFormat="1" x14ac:dyDescent="0.25">
      <c r="A35" s="50">
        <f>[4]Curves!$A41</f>
        <v>37926</v>
      </c>
      <c r="B35" s="40">
        <f>[4]Curves!$E41</f>
        <v>3.4140000000000001</v>
      </c>
      <c r="C35" s="118">
        <f>[4]Curves!$B41</f>
        <v>0.55000000000000004</v>
      </c>
      <c r="D35" s="40">
        <f t="shared" si="0"/>
        <v>3.9640000000000004</v>
      </c>
      <c r="E35" s="40">
        <f>[4]Curves!$J41</f>
        <v>0.13</v>
      </c>
      <c r="F35" s="40">
        <f t="shared" si="1"/>
        <v>3.544</v>
      </c>
      <c r="G35" s="40">
        <f>[4]Curves!$K41</f>
        <v>0.46</v>
      </c>
      <c r="H35" s="40">
        <f t="shared" si="2"/>
        <v>3.8740000000000001</v>
      </c>
      <c r="I35" s="40">
        <f>[4]Curves!$G41</f>
        <v>0.72</v>
      </c>
      <c r="J35" s="40">
        <f t="shared" si="3"/>
        <v>4.1340000000000003</v>
      </c>
    </row>
    <row r="36" spans="1:10" s="83" customFormat="1" x14ac:dyDescent="0.25">
      <c r="A36" s="50">
        <f>[4]Curves!$A42</f>
        <v>37956</v>
      </c>
      <c r="B36" s="40">
        <f>[4]Curves!$E42</f>
        <v>3.4390000000000001</v>
      </c>
      <c r="C36" s="118">
        <f>[4]Curves!$B42</f>
        <v>0.9</v>
      </c>
      <c r="D36" s="40">
        <f t="shared" si="0"/>
        <v>4.3390000000000004</v>
      </c>
      <c r="E36" s="40">
        <f>[4]Curves!$J42</f>
        <v>0.13</v>
      </c>
      <c r="F36" s="40">
        <f t="shared" si="1"/>
        <v>3.569</v>
      </c>
      <c r="G36" s="40">
        <f>[4]Curves!$K42</f>
        <v>0.77</v>
      </c>
      <c r="H36" s="40">
        <f t="shared" si="2"/>
        <v>4.2089999999999996</v>
      </c>
      <c r="I36" s="40">
        <f>[4]Curves!$G42</f>
        <v>0.97</v>
      </c>
      <c r="J36" s="40">
        <f t="shared" si="3"/>
        <v>4.4089999999999998</v>
      </c>
    </row>
    <row r="37" spans="1:10" x14ac:dyDescent="0.25">
      <c r="A37" s="50">
        <f>[4]Curves!$A43</f>
        <v>37987</v>
      </c>
      <c r="B37" s="40">
        <f>[4]Curves!$E43</f>
        <v>3.464</v>
      </c>
      <c r="C37" s="118">
        <f>[4]Curves!$B43</f>
        <v>1.2</v>
      </c>
      <c r="D37" s="40">
        <f t="shared" si="0"/>
        <v>4.6639999999999997</v>
      </c>
      <c r="E37" s="40">
        <f>[4]Curves!$J43</f>
        <v>3.5000000000000003E-2</v>
      </c>
      <c r="F37" s="40">
        <f t="shared" si="1"/>
        <v>3.4990000000000001</v>
      </c>
      <c r="G37" s="40">
        <f>[4]Curves!$K43</f>
        <v>1.04</v>
      </c>
      <c r="H37" s="40">
        <f t="shared" si="2"/>
        <v>4.5039999999999996</v>
      </c>
      <c r="I37" s="40">
        <f>[4]Curves!$G43</f>
        <v>1.6</v>
      </c>
      <c r="J37" s="40">
        <f t="shared" si="3"/>
        <v>5.0640000000000001</v>
      </c>
    </row>
    <row r="38" spans="1:10" x14ac:dyDescent="0.25">
      <c r="A38" s="50">
        <f>[4]Curves!$A44</f>
        <v>38018</v>
      </c>
      <c r="B38" s="40">
        <f>[4]Curves!$E44</f>
        <v>3.496</v>
      </c>
      <c r="C38" s="118">
        <f>[4]Curves!$B44</f>
        <v>1.2</v>
      </c>
      <c r="D38" s="40">
        <f t="shared" si="0"/>
        <v>4.6959999999999997</v>
      </c>
      <c r="E38" s="40">
        <f>[4]Curves!$J44</f>
        <v>3.5000000000000003E-2</v>
      </c>
      <c r="F38" s="40">
        <f t="shared" si="1"/>
        <v>3.5310000000000001</v>
      </c>
      <c r="G38" s="40">
        <f>[4]Curves!$K44</f>
        <v>1.04</v>
      </c>
      <c r="H38" s="40">
        <f t="shared" si="2"/>
        <v>4.5359999999999996</v>
      </c>
      <c r="I38" s="40">
        <f>[4]Curves!$G44</f>
        <v>1.6</v>
      </c>
      <c r="J38" s="40">
        <f t="shared" si="3"/>
        <v>5.0960000000000001</v>
      </c>
    </row>
    <row r="39" spans="1:10" x14ac:dyDescent="0.25">
      <c r="A39" s="50">
        <f>[4]Curves!$A45</f>
        <v>38047</v>
      </c>
      <c r="B39" s="40">
        <f>[4]Curves!$E45</f>
        <v>3.4940000000000002</v>
      </c>
      <c r="C39" s="118">
        <f>[4]Curves!$B45</f>
        <v>0.65</v>
      </c>
      <c r="D39" s="40">
        <f t="shared" si="0"/>
        <v>4.1440000000000001</v>
      </c>
      <c r="E39" s="40">
        <f>[4]Curves!$J45</f>
        <v>3.5000000000000003E-2</v>
      </c>
      <c r="F39" s="40">
        <f t="shared" si="1"/>
        <v>3.5290000000000004</v>
      </c>
      <c r="G39" s="40">
        <f>[4]Curves!$K45</f>
        <v>0.54</v>
      </c>
      <c r="H39" s="40">
        <f t="shared" si="2"/>
        <v>4.0340000000000007</v>
      </c>
      <c r="I39" s="40">
        <f>[4]Curves!$G45</f>
        <v>0.71</v>
      </c>
      <c r="J39" s="40">
        <f t="shared" si="3"/>
        <v>4.2040000000000006</v>
      </c>
    </row>
    <row r="40" spans="1:10" x14ac:dyDescent="0.25">
      <c r="A40" s="50">
        <f>[4]Curves!$A46</f>
        <v>38078</v>
      </c>
      <c r="B40" s="40">
        <f>[4]Curves!$E46</f>
        <v>3.5060000000000002</v>
      </c>
      <c r="C40" s="118">
        <f>[4]Curves!$B46</f>
        <v>0.435</v>
      </c>
      <c r="D40" s="40">
        <f t="shared" si="0"/>
        <v>3.9410000000000003</v>
      </c>
      <c r="E40" s="40">
        <f>[4]Curves!$J46</f>
        <v>3.5000000000000003E-2</v>
      </c>
      <c r="F40" s="40">
        <f t="shared" si="1"/>
        <v>3.5410000000000004</v>
      </c>
      <c r="G40" s="40">
        <f>[4]Curves!$K46</f>
        <v>0.36</v>
      </c>
      <c r="H40" s="40">
        <f t="shared" si="2"/>
        <v>3.8660000000000001</v>
      </c>
      <c r="I40" s="40">
        <f>[4]Curves!$G46</f>
        <v>0.38</v>
      </c>
      <c r="J40" s="40">
        <f t="shared" si="3"/>
        <v>3.8860000000000001</v>
      </c>
    </row>
    <row r="41" spans="1:10" x14ac:dyDescent="0.25">
      <c r="A41" s="50">
        <f>[4]Curves!$A47</f>
        <v>38108</v>
      </c>
      <c r="B41" s="40">
        <f>[4]Curves!$E47</f>
        <v>3.6720000000000002</v>
      </c>
      <c r="C41" s="118">
        <f>[4]Curves!$B47</f>
        <v>0.38500000000000001</v>
      </c>
      <c r="D41" s="40">
        <f t="shared" si="0"/>
        <v>4.0570000000000004</v>
      </c>
      <c r="E41" s="40">
        <f>[4]Curves!$J47</f>
        <v>3.5000000000000003E-2</v>
      </c>
      <c r="F41" s="40">
        <f t="shared" si="1"/>
        <v>3.7070000000000003</v>
      </c>
      <c r="G41" s="40">
        <f>[4]Curves!$K47</f>
        <v>0.32500000000000001</v>
      </c>
      <c r="H41" s="40">
        <f t="shared" si="2"/>
        <v>3.9970000000000003</v>
      </c>
      <c r="I41" s="40">
        <f>[4]Curves!$G47</f>
        <v>0.33</v>
      </c>
      <c r="J41" s="40">
        <f t="shared" si="3"/>
        <v>4.0019999999999998</v>
      </c>
    </row>
    <row r="42" spans="1:10" x14ac:dyDescent="0.25">
      <c r="A42" s="50">
        <f>[4]Curves!$A48</f>
        <v>38139</v>
      </c>
      <c r="B42" s="40">
        <f>[4]Curves!$E48</f>
        <v>3.81</v>
      </c>
      <c r="C42" s="118">
        <f>[4]Curves!$B48</f>
        <v>0.38500000000000001</v>
      </c>
      <c r="D42" s="40">
        <f t="shared" si="0"/>
        <v>4.1950000000000003</v>
      </c>
      <c r="E42" s="40">
        <f>[4]Curves!$J48</f>
        <v>3.5000000000000003E-2</v>
      </c>
      <c r="F42" s="40">
        <f t="shared" si="1"/>
        <v>3.8450000000000002</v>
      </c>
      <c r="G42" s="40">
        <f>[4]Curves!$K48</f>
        <v>0.33500000000000002</v>
      </c>
      <c r="H42" s="40">
        <f t="shared" si="2"/>
        <v>4.1450000000000005</v>
      </c>
      <c r="I42" s="40">
        <f>[4]Curves!$G48</f>
        <v>0.37</v>
      </c>
      <c r="J42" s="40">
        <f t="shared" si="3"/>
        <v>4.18</v>
      </c>
    </row>
    <row r="43" spans="1:10" x14ac:dyDescent="0.25">
      <c r="A43" s="50">
        <f>[4]Curves!$A49</f>
        <v>38169</v>
      </c>
      <c r="B43" s="40">
        <f>[4]Curves!$E49</f>
        <v>3.85</v>
      </c>
      <c r="C43" s="118">
        <f>[4]Curves!$B49</f>
        <v>0.39750000000000002</v>
      </c>
      <c r="D43" s="40">
        <f t="shared" si="0"/>
        <v>4.2475000000000005</v>
      </c>
      <c r="E43" s="40">
        <f>[4]Curves!$J49</f>
        <v>3.5000000000000003E-2</v>
      </c>
      <c r="F43" s="40">
        <f t="shared" si="1"/>
        <v>3.8850000000000002</v>
      </c>
      <c r="G43" s="40">
        <f>[4]Curves!$K49</f>
        <v>0.35</v>
      </c>
      <c r="H43" s="40">
        <f t="shared" si="2"/>
        <v>4.2</v>
      </c>
      <c r="I43" s="40">
        <f>[4]Curves!$G49</f>
        <v>0.41</v>
      </c>
      <c r="J43" s="40">
        <f t="shared" si="3"/>
        <v>4.26</v>
      </c>
    </row>
    <row r="44" spans="1:10" x14ac:dyDescent="0.25">
      <c r="A44" s="50">
        <f>[4]Curves!$A50</f>
        <v>38200</v>
      </c>
      <c r="B44" s="40">
        <f>[4]Curves!$E50</f>
        <v>3.7450000000000001</v>
      </c>
      <c r="C44" s="118">
        <f>[4]Curves!$B50</f>
        <v>0.4</v>
      </c>
      <c r="D44" s="40">
        <f t="shared" si="0"/>
        <v>4.1450000000000005</v>
      </c>
      <c r="E44" s="40">
        <f>[4]Curves!$J50</f>
        <v>0.13</v>
      </c>
      <c r="F44" s="40">
        <f t="shared" si="1"/>
        <v>3.875</v>
      </c>
      <c r="G44" s="40">
        <f>[4]Curves!$K50</f>
        <v>0.35</v>
      </c>
      <c r="H44" s="40">
        <f t="shared" si="2"/>
        <v>4.0949999999999998</v>
      </c>
      <c r="I44" s="40">
        <f>[4]Curves!$G50</f>
        <v>0.41</v>
      </c>
      <c r="J44" s="40">
        <f t="shared" si="3"/>
        <v>4.1550000000000002</v>
      </c>
    </row>
    <row r="45" spans="1:10" x14ac:dyDescent="0.25">
      <c r="A45" s="50">
        <f>[4]Curves!$A51</f>
        <v>38231</v>
      </c>
      <c r="B45" s="40">
        <f>[4]Curves!$E51</f>
        <v>3.609</v>
      </c>
      <c r="C45" s="118">
        <f>[4]Curves!$B51</f>
        <v>0.39750000000000002</v>
      </c>
      <c r="D45" s="40">
        <f t="shared" si="0"/>
        <v>4.0065</v>
      </c>
      <c r="E45" s="40">
        <f>[4]Curves!$J51</f>
        <v>0.13</v>
      </c>
      <c r="F45" s="40">
        <f t="shared" si="1"/>
        <v>3.7389999999999999</v>
      </c>
      <c r="G45" s="40">
        <f>[4]Curves!$K51</f>
        <v>0.315</v>
      </c>
      <c r="H45" s="40">
        <f t="shared" si="2"/>
        <v>3.9239999999999999</v>
      </c>
      <c r="I45" s="40">
        <f>[4]Curves!$G51</f>
        <v>0.36</v>
      </c>
      <c r="J45" s="40">
        <f t="shared" si="3"/>
        <v>3.9689999999999999</v>
      </c>
    </row>
    <row r="46" spans="1:10" x14ac:dyDescent="0.25">
      <c r="A46" s="50">
        <f>[4]Curves!$A52</f>
        <v>38261</v>
      </c>
      <c r="B46" s="40">
        <f>[4]Curves!$E52</f>
        <v>3.4550000000000001</v>
      </c>
      <c r="C46" s="118">
        <f>[4]Curves!$B52</f>
        <v>0.4</v>
      </c>
      <c r="D46" s="40">
        <f t="shared" si="0"/>
        <v>3.855</v>
      </c>
      <c r="E46" s="40">
        <f>[4]Curves!$J52</f>
        <v>0.13</v>
      </c>
      <c r="F46" s="40">
        <f t="shared" si="1"/>
        <v>3.585</v>
      </c>
      <c r="G46" s="40">
        <f>[4]Curves!$K52</f>
        <v>0.36</v>
      </c>
      <c r="H46" s="40">
        <f t="shared" si="2"/>
        <v>3.8149999999999999</v>
      </c>
      <c r="I46" s="40">
        <f>[4]Curves!$G52</f>
        <v>0.4</v>
      </c>
      <c r="J46" s="40">
        <f t="shared" si="3"/>
        <v>3.855</v>
      </c>
    </row>
    <row r="47" spans="1:10" x14ac:dyDescent="0.25">
      <c r="A47" s="50">
        <f>[4]Curves!$A53</f>
        <v>38292</v>
      </c>
      <c r="B47" s="40">
        <f>[4]Curves!$E53</f>
        <v>3.47</v>
      </c>
      <c r="C47" s="118">
        <f>[4]Curves!$B53</f>
        <v>0.55000000000000004</v>
      </c>
      <c r="D47" s="40">
        <f t="shared" si="0"/>
        <v>4.0200000000000005</v>
      </c>
      <c r="E47" s="40">
        <f>[4]Curves!$J53</f>
        <v>0.13</v>
      </c>
      <c r="F47" s="40">
        <f t="shared" si="1"/>
        <v>3.6</v>
      </c>
      <c r="G47" s="40">
        <f>[4]Curves!$K53</f>
        <v>0.46</v>
      </c>
      <c r="H47" s="40">
        <f t="shared" si="2"/>
        <v>3.93</v>
      </c>
      <c r="I47" s="40">
        <f>[4]Curves!$G53</f>
        <v>0.72499999999999998</v>
      </c>
      <c r="J47" s="40">
        <f t="shared" si="3"/>
        <v>4.1950000000000003</v>
      </c>
    </row>
    <row r="48" spans="1:10" x14ac:dyDescent="0.25">
      <c r="A48" s="50">
        <f>[4]Curves!$A54</f>
        <v>38322</v>
      </c>
      <c r="B48" s="40">
        <f>[4]Curves!$E54</f>
        <v>3.508</v>
      </c>
      <c r="C48" s="118">
        <f>[4]Curves!$B54</f>
        <v>0.9</v>
      </c>
      <c r="D48" s="40">
        <f t="shared" si="0"/>
        <v>4.4080000000000004</v>
      </c>
      <c r="E48" s="40">
        <f>[4]Curves!$J54</f>
        <v>0.13</v>
      </c>
      <c r="F48" s="40">
        <f t="shared" si="1"/>
        <v>3.6379999999999999</v>
      </c>
      <c r="G48" s="40">
        <f>[4]Curves!$K54</f>
        <v>0.77</v>
      </c>
      <c r="H48" s="40">
        <f t="shared" si="2"/>
        <v>4.2780000000000005</v>
      </c>
      <c r="I48" s="40">
        <f>[4]Curves!$G54</f>
        <v>0.98</v>
      </c>
      <c r="J48" s="40">
        <f t="shared" si="3"/>
        <v>4.4879999999999995</v>
      </c>
    </row>
    <row r="49" spans="1:10" x14ac:dyDescent="0.25">
      <c r="A49" s="50">
        <f>[4]Curves!$A55</f>
        <v>38353</v>
      </c>
      <c r="B49" s="40">
        <f>[4]Curves!$E55</f>
        <v>3.5530000000000004</v>
      </c>
      <c r="C49" s="118">
        <f>[4]Curves!$B55</f>
        <v>1.2</v>
      </c>
      <c r="D49" s="40">
        <f t="shared" si="0"/>
        <v>4.7530000000000001</v>
      </c>
      <c r="E49" s="40">
        <f>[4]Curves!$J55</f>
        <v>4.4999999999999998E-2</v>
      </c>
      <c r="F49" s="40">
        <f t="shared" si="1"/>
        <v>3.5980000000000003</v>
      </c>
      <c r="G49" s="40">
        <f>[4]Curves!$K55</f>
        <v>1.04</v>
      </c>
      <c r="H49" s="40">
        <f t="shared" si="2"/>
        <v>4.593</v>
      </c>
      <c r="I49" s="40">
        <f>[4]Curves!$G55</f>
        <v>1.615</v>
      </c>
      <c r="J49" s="40">
        <f t="shared" si="3"/>
        <v>5.1680000000000001</v>
      </c>
    </row>
    <row r="50" spans="1:10" x14ac:dyDescent="0.25">
      <c r="A50" s="50">
        <f>[4]Curves!$A56</f>
        <v>38384</v>
      </c>
      <c r="B50" s="40">
        <f>[4]Curves!$E56</f>
        <v>3.5910000000000002</v>
      </c>
      <c r="C50" s="118">
        <f>[4]Curves!$B56</f>
        <v>1.2</v>
      </c>
      <c r="D50" s="40">
        <f t="shared" si="0"/>
        <v>4.7910000000000004</v>
      </c>
      <c r="E50" s="40">
        <f>[4]Curves!$J56</f>
        <v>4.4999999999999998E-2</v>
      </c>
      <c r="F50" s="40">
        <f t="shared" si="1"/>
        <v>3.6360000000000001</v>
      </c>
      <c r="G50" s="40">
        <f>[4]Curves!$K56</f>
        <v>1.04</v>
      </c>
      <c r="H50" s="40">
        <f t="shared" si="2"/>
        <v>4.6310000000000002</v>
      </c>
      <c r="I50" s="40">
        <f>[4]Curves!$G56</f>
        <v>1.615</v>
      </c>
      <c r="J50" s="40">
        <f t="shared" si="3"/>
        <v>5.2060000000000004</v>
      </c>
    </row>
    <row r="51" spans="1:10" x14ac:dyDescent="0.25">
      <c r="A51" s="50">
        <f>[4]Curves!$A57</f>
        <v>38412</v>
      </c>
      <c r="B51" s="40">
        <f>[4]Curves!$E57</f>
        <v>3.585</v>
      </c>
      <c r="C51" s="118">
        <f>[4]Curves!$B57</f>
        <v>0.65</v>
      </c>
      <c r="D51" s="40">
        <f t="shared" si="0"/>
        <v>4.2350000000000003</v>
      </c>
      <c r="E51" s="40">
        <f>[4]Curves!$J57</f>
        <v>4.4999999999999998E-2</v>
      </c>
      <c r="F51" s="40">
        <f t="shared" si="1"/>
        <v>3.63</v>
      </c>
      <c r="G51" s="40">
        <f>[4]Curves!$K57</f>
        <v>0.54</v>
      </c>
      <c r="H51" s="40">
        <f t="shared" si="2"/>
        <v>4.125</v>
      </c>
      <c r="I51" s="40">
        <f>[4]Curves!$G57</f>
        <v>0.71499999999999997</v>
      </c>
      <c r="J51" s="40">
        <f t="shared" si="3"/>
        <v>4.3</v>
      </c>
    </row>
    <row r="52" spans="1:10" x14ac:dyDescent="0.25">
      <c r="A52" s="50">
        <f>[4]Curves!$A58</f>
        <v>38443</v>
      </c>
      <c r="B52" s="40">
        <f>[4]Curves!$E58</f>
        <v>3.585</v>
      </c>
      <c r="C52" s="118">
        <f>[4]Curves!$B58</f>
        <v>0.435</v>
      </c>
      <c r="D52" s="40">
        <f t="shared" si="0"/>
        <v>4.0199999999999996</v>
      </c>
      <c r="E52" s="40">
        <f>[4]Curves!$J58</f>
        <v>4.4999999999999998E-2</v>
      </c>
      <c r="F52" s="40">
        <f t="shared" si="1"/>
        <v>3.63</v>
      </c>
      <c r="G52" s="40">
        <f>[4]Curves!$K58</f>
        <v>0.36</v>
      </c>
      <c r="H52" s="40">
        <f t="shared" si="2"/>
        <v>3.9449999999999998</v>
      </c>
      <c r="I52" s="40">
        <f>[4]Curves!$G58</f>
        <v>0.38</v>
      </c>
      <c r="J52" s="40">
        <f t="shared" si="3"/>
        <v>3.9649999999999999</v>
      </c>
    </row>
    <row r="53" spans="1:10" x14ac:dyDescent="0.25">
      <c r="A53" s="50">
        <f>[4]Curves!$A59</f>
        <v>38473</v>
      </c>
      <c r="B53" s="40">
        <f>[4]Curves!$E59</f>
        <v>3.7370000000000001</v>
      </c>
      <c r="C53" s="118">
        <f>[4]Curves!$B59</f>
        <v>0.38500000000000001</v>
      </c>
      <c r="D53" s="40">
        <f t="shared" si="0"/>
        <v>4.1219999999999999</v>
      </c>
      <c r="E53" s="40">
        <f>[4]Curves!$J59</f>
        <v>4.4999999999999998E-2</v>
      </c>
      <c r="F53" s="40">
        <f t="shared" si="1"/>
        <v>3.782</v>
      </c>
      <c r="G53" s="40">
        <f>[4]Curves!$K59</f>
        <v>0.32500000000000001</v>
      </c>
      <c r="H53" s="40">
        <f t="shared" si="2"/>
        <v>4.0620000000000003</v>
      </c>
      <c r="I53" s="40">
        <f>[4]Curves!$G59</f>
        <v>0.33</v>
      </c>
      <c r="J53" s="40">
        <f t="shared" si="3"/>
        <v>4.0670000000000002</v>
      </c>
    </row>
    <row r="54" spans="1:10" x14ac:dyDescent="0.25">
      <c r="A54" s="50">
        <f>[4]Curves!$A60</f>
        <v>38504</v>
      </c>
      <c r="B54" s="40">
        <f>[4]Curves!$E60</f>
        <v>3.8849999999999998</v>
      </c>
      <c r="C54" s="118">
        <f>[4]Curves!$B60</f>
        <v>0.38500000000000001</v>
      </c>
      <c r="D54" s="40">
        <f t="shared" si="0"/>
        <v>4.2699999999999996</v>
      </c>
      <c r="E54" s="40">
        <f>[4]Curves!$J60</f>
        <v>4.4999999999999998E-2</v>
      </c>
      <c r="F54" s="40">
        <f t="shared" si="1"/>
        <v>3.9299999999999997</v>
      </c>
      <c r="G54" s="40">
        <f>[4]Curves!$K60</f>
        <v>0.33500000000000002</v>
      </c>
      <c r="H54" s="40">
        <f t="shared" si="2"/>
        <v>4.22</v>
      </c>
      <c r="I54" s="40">
        <f>[4]Curves!$G60</f>
        <v>0.37</v>
      </c>
      <c r="J54" s="40">
        <f t="shared" si="3"/>
        <v>4.2549999999999999</v>
      </c>
    </row>
    <row r="55" spans="1:10" x14ac:dyDescent="0.25">
      <c r="A55" s="50">
        <f>[4]Curves!$A61</f>
        <v>38534</v>
      </c>
      <c r="B55" s="40">
        <f>[4]Curves!$E61</f>
        <v>3.9474999999999998</v>
      </c>
      <c r="C55" s="118">
        <f>[4]Curves!$B61</f>
        <v>0.39750000000000002</v>
      </c>
      <c r="D55" s="40">
        <f t="shared" si="0"/>
        <v>4.3449999999999998</v>
      </c>
      <c r="E55" s="40">
        <f>[4]Curves!$J61</f>
        <v>4.4999999999999998E-2</v>
      </c>
      <c r="F55" s="40">
        <f t="shared" si="1"/>
        <v>3.9924999999999997</v>
      </c>
      <c r="G55" s="40">
        <f>[4]Curves!$K61</f>
        <v>0.35</v>
      </c>
      <c r="H55" s="40">
        <f t="shared" si="2"/>
        <v>4.2974999999999994</v>
      </c>
      <c r="I55" s="40">
        <f>[4]Curves!$G61</f>
        <v>0.41</v>
      </c>
      <c r="J55" s="40">
        <f t="shared" si="3"/>
        <v>4.3574999999999999</v>
      </c>
    </row>
    <row r="56" spans="1:10" x14ac:dyDescent="0.25">
      <c r="A56" s="50">
        <f>[4]Curves!$A62</f>
        <v>38565</v>
      </c>
      <c r="B56" s="40">
        <f>[4]Curves!$E62</f>
        <v>3.8424999999999998</v>
      </c>
      <c r="C56" s="118">
        <f>[4]Curves!$B62</f>
        <v>0.4</v>
      </c>
      <c r="D56" s="40">
        <f t="shared" si="0"/>
        <v>4.2424999999999997</v>
      </c>
      <c r="E56" s="40">
        <f>[4]Curves!$J62</f>
        <v>0.13</v>
      </c>
      <c r="F56" s="40">
        <f t="shared" si="1"/>
        <v>3.9724999999999997</v>
      </c>
      <c r="G56" s="40">
        <f>[4]Curves!$K62</f>
        <v>0.35</v>
      </c>
      <c r="H56" s="40">
        <f t="shared" si="2"/>
        <v>4.1924999999999999</v>
      </c>
      <c r="I56" s="40">
        <f>[4]Curves!$G62</f>
        <v>0.41</v>
      </c>
      <c r="J56" s="40">
        <f t="shared" si="3"/>
        <v>4.2524999999999995</v>
      </c>
    </row>
    <row r="57" spans="1:10" x14ac:dyDescent="0.25">
      <c r="A57" s="50">
        <f>[4]Curves!$A63</f>
        <v>38596</v>
      </c>
      <c r="B57" s="40">
        <f>[4]Curves!$E63</f>
        <v>3.7065000000000001</v>
      </c>
      <c r="C57" s="118">
        <f>[4]Curves!$B63</f>
        <v>0.39750000000000002</v>
      </c>
      <c r="D57" s="40">
        <f t="shared" si="0"/>
        <v>4.1040000000000001</v>
      </c>
      <c r="E57" s="40">
        <f>[4]Curves!$J63</f>
        <v>0.13</v>
      </c>
      <c r="F57" s="40">
        <f t="shared" si="1"/>
        <v>3.8365</v>
      </c>
      <c r="G57" s="40">
        <f>[4]Curves!$K63</f>
        <v>0.315</v>
      </c>
      <c r="H57" s="40">
        <f t="shared" si="2"/>
        <v>4.0215000000000005</v>
      </c>
      <c r="I57" s="40">
        <f>[4]Curves!$G63</f>
        <v>0.36</v>
      </c>
      <c r="J57" s="40">
        <f t="shared" si="3"/>
        <v>4.0665000000000004</v>
      </c>
    </row>
    <row r="58" spans="1:10" x14ac:dyDescent="0.25">
      <c r="A58" s="50">
        <f>[4]Curves!$A64</f>
        <v>38626</v>
      </c>
      <c r="B58" s="40">
        <f>[4]Curves!$E64</f>
        <v>3.5525000000000002</v>
      </c>
      <c r="C58" s="118">
        <f>[4]Curves!$B64</f>
        <v>0.4</v>
      </c>
      <c r="D58" s="40">
        <f t="shared" si="0"/>
        <v>3.9525000000000001</v>
      </c>
      <c r="E58" s="40">
        <f>[4]Curves!$J64</f>
        <v>0.13</v>
      </c>
      <c r="F58" s="40">
        <f t="shared" si="1"/>
        <v>3.6825000000000001</v>
      </c>
      <c r="G58" s="40">
        <f>[4]Curves!$K64</f>
        <v>0.36</v>
      </c>
      <c r="H58" s="40">
        <f t="shared" si="2"/>
        <v>3.9125000000000001</v>
      </c>
      <c r="I58" s="40">
        <f>[4]Curves!$G64</f>
        <v>0.4</v>
      </c>
      <c r="J58" s="40">
        <f t="shared" si="3"/>
        <v>3.9525000000000001</v>
      </c>
    </row>
    <row r="59" spans="1:10" x14ac:dyDescent="0.25">
      <c r="A59" s="50">
        <f>[4]Curves!$A65</f>
        <v>38657</v>
      </c>
      <c r="B59" s="40">
        <f>[4]Curves!$E65</f>
        <v>3.5674999999999999</v>
      </c>
      <c r="C59" s="118">
        <f>[4]Curves!$B65</f>
        <v>0.55500000000000005</v>
      </c>
      <c r="D59" s="40">
        <f t="shared" si="0"/>
        <v>4.1224999999999996</v>
      </c>
      <c r="E59" s="40">
        <f>[4]Curves!$J65</f>
        <v>0.13</v>
      </c>
      <c r="F59" s="40">
        <f t="shared" si="1"/>
        <v>3.6974999999999998</v>
      </c>
      <c r="G59" s="40">
        <f>[4]Curves!$K65</f>
        <v>0.46</v>
      </c>
      <c r="H59" s="40">
        <f t="shared" si="2"/>
        <v>4.0274999999999999</v>
      </c>
      <c r="I59" s="40">
        <f>[4]Curves!$G65</f>
        <v>0.73</v>
      </c>
      <c r="J59" s="40">
        <f t="shared" si="3"/>
        <v>4.2974999999999994</v>
      </c>
    </row>
    <row r="60" spans="1:10" x14ac:dyDescent="0.25">
      <c r="A60" s="50">
        <f>[4]Curves!$A66</f>
        <v>38687</v>
      </c>
      <c r="B60" s="40">
        <f>[4]Curves!$E66</f>
        <v>3.6055000000000001</v>
      </c>
      <c r="C60" s="118">
        <f>[4]Curves!$B66</f>
        <v>0.91</v>
      </c>
      <c r="D60" s="40">
        <f t="shared" si="0"/>
        <v>4.5155000000000003</v>
      </c>
      <c r="E60" s="40">
        <f>[4]Curves!$J66</f>
        <v>0.13</v>
      </c>
      <c r="F60" s="40">
        <f t="shared" si="1"/>
        <v>3.7355</v>
      </c>
      <c r="G60" s="40">
        <f>[4]Curves!$K66</f>
        <v>0.77</v>
      </c>
      <c r="H60" s="40">
        <f t="shared" si="2"/>
        <v>4.3755000000000006</v>
      </c>
      <c r="I60" s="40">
        <f>[4]Curves!$G66</f>
        <v>0.98</v>
      </c>
      <c r="J60" s="40">
        <f t="shared" si="3"/>
        <v>4.5854999999999997</v>
      </c>
    </row>
    <row r="61" spans="1:10" x14ac:dyDescent="0.25">
      <c r="A61" s="50">
        <f>[4]Curves!$A67</f>
        <v>38718</v>
      </c>
      <c r="B61" s="40">
        <f>[4]Curves!$E67</f>
        <v>3.6505000000000001</v>
      </c>
      <c r="C61" s="118">
        <f>[4]Curves!$B67</f>
        <v>1.2150000000000001</v>
      </c>
      <c r="D61" s="40">
        <f t="shared" si="0"/>
        <v>4.8654999999999999</v>
      </c>
      <c r="E61" s="40">
        <f>[4]Curves!$J67</f>
        <v>4.4999999999999998E-2</v>
      </c>
      <c r="F61" s="40">
        <f t="shared" si="1"/>
        <v>3.6955</v>
      </c>
      <c r="G61" s="40">
        <f>[4]Curves!$K67</f>
        <v>1.04</v>
      </c>
      <c r="H61" s="40">
        <f t="shared" si="2"/>
        <v>4.6905000000000001</v>
      </c>
      <c r="I61" s="40">
        <f>[4]Curves!$G67</f>
        <v>1.6</v>
      </c>
      <c r="J61" s="40">
        <f t="shared" si="3"/>
        <v>5.2505000000000006</v>
      </c>
    </row>
    <row r="62" spans="1:10" x14ac:dyDescent="0.25">
      <c r="A62" s="50">
        <f>[4]Curves!$A68</f>
        <v>38749</v>
      </c>
      <c r="B62" s="40">
        <f>[4]Curves!$E68</f>
        <v>3.6885000000000003</v>
      </c>
      <c r="C62" s="118">
        <f>[4]Curves!$B68</f>
        <v>1.2150000000000001</v>
      </c>
      <c r="D62" s="40">
        <f t="shared" si="0"/>
        <v>4.9035000000000002</v>
      </c>
      <c r="E62" s="40">
        <f>[4]Curves!$J68</f>
        <v>4.4999999999999998E-2</v>
      </c>
      <c r="F62" s="40">
        <f t="shared" si="1"/>
        <v>3.7335000000000003</v>
      </c>
      <c r="G62" s="40">
        <f>[4]Curves!$K68</f>
        <v>1.04</v>
      </c>
      <c r="H62" s="40">
        <f t="shared" si="2"/>
        <v>4.7285000000000004</v>
      </c>
      <c r="I62" s="40">
        <f>[4]Curves!$G68</f>
        <v>1.6</v>
      </c>
      <c r="J62" s="40">
        <f t="shared" si="3"/>
        <v>5.2885000000000009</v>
      </c>
    </row>
    <row r="63" spans="1:10" x14ac:dyDescent="0.25">
      <c r="A63" s="50">
        <f>[4]Curves!$A69</f>
        <v>38777</v>
      </c>
      <c r="B63" s="40">
        <f>[4]Curves!$E69</f>
        <v>3.6825000000000001</v>
      </c>
      <c r="C63" s="118">
        <f>[4]Curves!$B69</f>
        <v>0.65500000000000003</v>
      </c>
      <c r="D63" s="40">
        <f t="shared" si="0"/>
        <v>4.3375000000000004</v>
      </c>
      <c r="E63" s="40">
        <f>[4]Curves!$J69</f>
        <v>4.4999999999999998E-2</v>
      </c>
      <c r="F63" s="40">
        <f t="shared" si="1"/>
        <v>3.7275</v>
      </c>
      <c r="G63" s="40">
        <f>[4]Curves!$K69</f>
        <v>0.54</v>
      </c>
      <c r="H63" s="40">
        <f t="shared" si="2"/>
        <v>4.2225000000000001</v>
      </c>
      <c r="I63" s="40">
        <f>[4]Curves!$G69</f>
        <v>0.72</v>
      </c>
      <c r="J63" s="40">
        <f t="shared" si="3"/>
        <v>4.4024999999999999</v>
      </c>
    </row>
    <row r="64" spans="1:10" x14ac:dyDescent="0.25">
      <c r="A64" s="50">
        <f>[4]Curves!$A70</f>
        <v>38808</v>
      </c>
      <c r="B64" s="40">
        <f>[4]Curves!$E70</f>
        <v>3.6825000000000001</v>
      </c>
      <c r="C64" s="118">
        <f>[4]Curves!$B70</f>
        <v>0.435</v>
      </c>
      <c r="D64" s="40">
        <f t="shared" si="0"/>
        <v>4.1174999999999997</v>
      </c>
      <c r="E64" s="40">
        <f>[4]Curves!$J70</f>
        <v>4.4999999999999998E-2</v>
      </c>
      <c r="F64" s="40">
        <f t="shared" si="1"/>
        <v>3.7275</v>
      </c>
      <c r="G64" s="40">
        <f>[4]Curves!$K70</f>
        <v>0.36</v>
      </c>
      <c r="H64" s="40">
        <f t="shared" si="2"/>
        <v>4.0425000000000004</v>
      </c>
      <c r="I64" s="40">
        <f>[4]Curves!$G70</f>
        <v>0.38</v>
      </c>
      <c r="J64" s="40">
        <f t="shared" si="3"/>
        <v>4.0625</v>
      </c>
    </row>
    <row r="65" spans="1:10" x14ac:dyDescent="0.25">
      <c r="A65" s="50">
        <f>[4]Curves!$A71</f>
        <v>38838</v>
      </c>
      <c r="B65" s="40">
        <f>[4]Curves!$E71</f>
        <v>3.8345000000000002</v>
      </c>
      <c r="C65" s="118">
        <f>[4]Curves!$B71</f>
        <v>0.38500000000000001</v>
      </c>
      <c r="D65" s="40">
        <f t="shared" si="0"/>
        <v>4.2195</v>
      </c>
      <c r="E65" s="40">
        <f>[4]Curves!$J71</f>
        <v>4.4999999999999998E-2</v>
      </c>
      <c r="F65" s="40">
        <f t="shared" si="1"/>
        <v>3.8795000000000002</v>
      </c>
      <c r="G65" s="40">
        <f>[4]Curves!$K71</f>
        <v>0.32500000000000001</v>
      </c>
      <c r="H65" s="40">
        <f t="shared" si="2"/>
        <v>4.1595000000000004</v>
      </c>
      <c r="I65" s="40">
        <f>[4]Curves!$G71</f>
        <v>0.33</v>
      </c>
      <c r="J65" s="40">
        <f t="shared" si="3"/>
        <v>4.1645000000000003</v>
      </c>
    </row>
    <row r="66" spans="1:10" x14ac:dyDescent="0.25">
      <c r="A66" s="50">
        <f>[4]Curves!$A72</f>
        <v>38869</v>
      </c>
      <c r="B66" s="40">
        <f>[4]Curves!$E72</f>
        <v>3.9824999999999999</v>
      </c>
      <c r="C66" s="118">
        <f>[4]Curves!$B72</f>
        <v>0.38500000000000001</v>
      </c>
      <c r="D66" s="40">
        <f t="shared" si="0"/>
        <v>4.3674999999999997</v>
      </c>
      <c r="E66" s="40">
        <f>[4]Curves!$J72</f>
        <v>4.4999999999999998E-2</v>
      </c>
      <c r="F66" s="40">
        <f t="shared" si="1"/>
        <v>4.0274999999999999</v>
      </c>
      <c r="G66" s="40">
        <f>[4]Curves!$K72</f>
        <v>0.33500000000000002</v>
      </c>
      <c r="H66" s="40">
        <f t="shared" si="2"/>
        <v>4.3174999999999999</v>
      </c>
      <c r="I66" s="40">
        <f>[4]Curves!$G72</f>
        <v>0.37</v>
      </c>
      <c r="J66" s="40">
        <f t="shared" si="3"/>
        <v>4.3525</v>
      </c>
    </row>
    <row r="67" spans="1:10" x14ac:dyDescent="0.25">
      <c r="A67" s="50">
        <f>[4]Curves!$A73</f>
        <v>38899</v>
      </c>
      <c r="B67" s="40">
        <f>[4]Curves!$E73</f>
        <v>4.0475000000000003</v>
      </c>
      <c r="C67" s="118">
        <f>[4]Curves!$B73</f>
        <v>0.39750000000000002</v>
      </c>
      <c r="D67" s="40">
        <f t="shared" si="0"/>
        <v>4.4450000000000003</v>
      </c>
      <c r="E67" s="40">
        <f>[4]Curves!$J73</f>
        <v>4.4999999999999998E-2</v>
      </c>
      <c r="F67" s="40">
        <f t="shared" si="1"/>
        <v>4.0925000000000002</v>
      </c>
      <c r="G67" s="40">
        <f>[4]Curves!$K73</f>
        <v>0.35</v>
      </c>
      <c r="H67" s="40">
        <f t="shared" si="2"/>
        <v>4.3975</v>
      </c>
      <c r="I67" s="40">
        <f>[4]Curves!$G73</f>
        <v>0.41</v>
      </c>
      <c r="J67" s="40">
        <f t="shared" si="3"/>
        <v>4.4575000000000005</v>
      </c>
    </row>
    <row r="68" spans="1:10" x14ac:dyDescent="0.25">
      <c r="A68" s="50">
        <f>[4]Curves!$A74</f>
        <v>38930</v>
      </c>
      <c r="B68" s="40">
        <f>[4]Curves!$E74</f>
        <v>3.9424999999999999</v>
      </c>
      <c r="C68" s="118">
        <f>[4]Curves!$B74</f>
        <v>0.4</v>
      </c>
      <c r="D68" s="40">
        <f t="shared" si="0"/>
        <v>4.3425000000000002</v>
      </c>
      <c r="E68" s="40">
        <f>[4]Curves!$J74</f>
        <v>0.13</v>
      </c>
      <c r="F68" s="40">
        <f t="shared" si="1"/>
        <v>4.0724999999999998</v>
      </c>
      <c r="G68" s="40">
        <f>[4]Curves!$K74</f>
        <v>0.35</v>
      </c>
      <c r="H68" s="40">
        <f t="shared" si="2"/>
        <v>4.2924999999999995</v>
      </c>
      <c r="I68" s="40">
        <f>[4]Curves!$G74</f>
        <v>0.41</v>
      </c>
      <c r="J68" s="40">
        <f t="shared" si="3"/>
        <v>4.3525</v>
      </c>
    </row>
    <row r="69" spans="1:10" x14ac:dyDescent="0.25">
      <c r="A69" s="50">
        <f>[4]Curves!$A75</f>
        <v>38961</v>
      </c>
      <c r="B69" s="40">
        <f>[4]Curves!$E75</f>
        <v>3.8065000000000002</v>
      </c>
      <c r="C69" s="118">
        <f>[4]Curves!$B75</f>
        <v>0.39750000000000002</v>
      </c>
      <c r="D69" s="40">
        <f t="shared" si="0"/>
        <v>4.2040000000000006</v>
      </c>
      <c r="E69" s="40">
        <f>[4]Curves!$J75</f>
        <v>0.13</v>
      </c>
      <c r="F69" s="40">
        <f t="shared" si="1"/>
        <v>3.9365000000000001</v>
      </c>
      <c r="G69" s="40">
        <f>[4]Curves!$K75</f>
        <v>0.315</v>
      </c>
      <c r="H69" s="40">
        <f t="shared" si="2"/>
        <v>4.1215000000000002</v>
      </c>
      <c r="I69" s="40">
        <f>[4]Curves!$G75</f>
        <v>0.36</v>
      </c>
      <c r="J69" s="40">
        <f t="shared" si="3"/>
        <v>4.1665000000000001</v>
      </c>
    </row>
    <row r="70" spans="1:10" x14ac:dyDescent="0.25">
      <c r="A70" s="50">
        <f>[4]Curves!$A76</f>
        <v>38991</v>
      </c>
      <c r="B70" s="40">
        <f>[4]Curves!$E76</f>
        <v>3.6524999999999999</v>
      </c>
      <c r="C70" s="118">
        <f>[4]Curves!$B76</f>
        <v>0.4</v>
      </c>
      <c r="D70" s="40">
        <f t="shared" si="0"/>
        <v>4.0525000000000002</v>
      </c>
      <c r="E70" s="40">
        <f>[4]Curves!$J76</f>
        <v>0.13</v>
      </c>
      <c r="F70" s="40">
        <f t="shared" si="1"/>
        <v>3.7824999999999998</v>
      </c>
      <c r="G70" s="40">
        <f>[4]Curves!$K76</f>
        <v>0.36</v>
      </c>
      <c r="H70" s="40">
        <f t="shared" si="2"/>
        <v>4.0125000000000002</v>
      </c>
      <c r="I70" s="40">
        <f>[4]Curves!$G76</f>
        <v>0.4</v>
      </c>
      <c r="J70" s="40">
        <f t="shared" si="3"/>
        <v>4.0525000000000002</v>
      </c>
    </row>
    <row r="71" spans="1:10" x14ac:dyDescent="0.25">
      <c r="A71" s="50">
        <f>[4]Curves!$A77</f>
        <v>39022</v>
      </c>
      <c r="B71" s="40">
        <f>[4]Curves!$E77</f>
        <v>3.6675</v>
      </c>
      <c r="C71" s="118">
        <f>[4]Curves!$B77</f>
        <v>0.55500000000000005</v>
      </c>
      <c r="D71" s="40">
        <f t="shared" si="0"/>
        <v>4.2225000000000001</v>
      </c>
      <c r="E71" s="40">
        <f>[4]Curves!$J77</f>
        <v>0.13</v>
      </c>
      <c r="F71" s="40">
        <f t="shared" si="1"/>
        <v>3.7974999999999999</v>
      </c>
      <c r="G71" s="40">
        <f>[4]Curves!$K77</f>
        <v>0.46</v>
      </c>
      <c r="H71" s="40">
        <f t="shared" si="2"/>
        <v>4.1275000000000004</v>
      </c>
      <c r="I71" s="40">
        <f>[4]Curves!$G77</f>
        <v>0.73</v>
      </c>
      <c r="J71" s="40">
        <f t="shared" si="3"/>
        <v>4.3975</v>
      </c>
    </row>
    <row r="72" spans="1:10" x14ac:dyDescent="0.25">
      <c r="A72" s="50">
        <f>[4]Curves!$A78</f>
        <v>39052</v>
      </c>
      <c r="B72" s="40">
        <f>[4]Curves!$E78</f>
        <v>3.7055000000000002</v>
      </c>
      <c r="C72" s="118">
        <f>[4]Curves!$B78</f>
        <v>0.91</v>
      </c>
      <c r="D72" s="40">
        <f t="shared" ref="D72:D124" si="4">B72+C72</f>
        <v>4.6154999999999999</v>
      </c>
      <c r="E72" s="40">
        <f>[4]Curves!$J78</f>
        <v>0.13</v>
      </c>
      <c r="F72" s="40">
        <f t="shared" ref="F72:F124" si="5">B72+E72</f>
        <v>3.8355000000000001</v>
      </c>
      <c r="G72" s="40">
        <f>[4]Curves!$K78</f>
        <v>0.77</v>
      </c>
      <c r="H72" s="40">
        <f t="shared" ref="H72:H124" si="6">B72+G72</f>
        <v>4.4755000000000003</v>
      </c>
      <c r="I72" s="40">
        <f>[4]Curves!$G78</f>
        <v>0.98</v>
      </c>
      <c r="J72" s="40">
        <f t="shared" ref="J72:J124" si="7">B72+I72</f>
        <v>4.6855000000000002</v>
      </c>
    </row>
    <row r="73" spans="1:10" x14ac:dyDescent="0.25">
      <c r="A73" s="50">
        <f>[4]Curves!$A79</f>
        <v>39083</v>
      </c>
      <c r="B73" s="40">
        <f>[4]Curves!$E79</f>
        <v>3.7505000000000002</v>
      </c>
      <c r="C73" s="118">
        <f>[4]Curves!$B79</f>
        <v>1.2150000000000001</v>
      </c>
      <c r="D73" s="40">
        <f t="shared" si="4"/>
        <v>4.9655000000000005</v>
      </c>
      <c r="E73" s="40">
        <f>[4]Curves!$J79</f>
        <v>4.4999999999999998E-2</v>
      </c>
      <c r="F73" s="40">
        <f t="shared" si="5"/>
        <v>3.7955000000000001</v>
      </c>
      <c r="G73" s="40">
        <f>[4]Curves!$K79</f>
        <v>1.04</v>
      </c>
      <c r="H73" s="40">
        <f t="shared" si="6"/>
        <v>4.7904999999999998</v>
      </c>
      <c r="I73" s="40">
        <f>[4]Curves!$G79</f>
        <v>1.6</v>
      </c>
      <c r="J73" s="40">
        <f t="shared" si="7"/>
        <v>5.3505000000000003</v>
      </c>
    </row>
    <row r="74" spans="1:10" x14ac:dyDescent="0.25">
      <c r="A74" s="50">
        <f>[4]Curves!$A80</f>
        <v>39114</v>
      </c>
      <c r="B74" s="40">
        <f>[4]Curves!$E80</f>
        <v>3.7885</v>
      </c>
      <c r="C74" s="118">
        <f>[4]Curves!$B80</f>
        <v>1.2150000000000001</v>
      </c>
      <c r="D74" s="40">
        <f t="shared" si="4"/>
        <v>5.0034999999999998</v>
      </c>
      <c r="E74" s="40">
        <f>[4]Curves!$J80</f>
        <v>4.4999999999999998E-2</v>
      </c>
      <c r="F74" s="40">
        <f t="shared" si="5"/>
        <v>3.8334999999999999</v>
      </c>
      <c r="G74" s="40">
        <f>[4]Curves!$K80</f>
        <v>1.04</v>
      </c>
      <c r="H74" s="40">
        <f t="shared" si="6"/>
        <v>4.8285</v>
      </c>
      <c r="I74" s="40">
        <f>[4]Curves!$G80</f>
        <v>1.6</v>
      </c>
      <c r="J74" s="40">
        <f t="shared" si="7"/>
        <v>5.3885000000000005</v>
      </c>
    </row>
    <row r="75" spans="1:10" x14ac:dyDescent="0.25">
      <c r="A75" s="50">
        <f>[4]Curves!$A81</f>
        <v>39142</v>
      </c>
      <c r="B75" s="40">
        <f>[4]Curves!$E81</f>
        <v>3.7825000000000002</v>
      </c>
      <c r="C75" s="118">
        <f>[4]Curves!$B81</f>
        <v>0.65500000000000003</v>
      </c>
      <c r="D75" s="40">
        <f t="shared" si="4"/>
        <v>4.4375</v>
      </c>
      <c r="E75" s="40">
        <f>[4]Curves!$J81</f>
        <v>4.4999999999999998E-2</v>
      </c>
      <c r="F75" s="40">
        <f t="shared" si="5"/>
        <v>3.8275000000000001</v>
      </c>
      <c r="G75" s="40">
        <f>[4]Curves!$K81</f>
        <v>0.54</v>
      </c>
      <c r="H75" s="40">
        <f t="shared" si="6"/>
        <v>4.3224999999999998</v>
      </c>
      <c r="I75" s="40">
        <f>[4]Curves!$G81</f>
        <v>0.72</v>
      </c>
      <c r="J75" s="40">
        <f t="shared" si="7"/>
        <v>4.5025000000000004</v>
      </c>
    </row>
    <row r="76" spans="1:10" x14ac:dyDescent="0.25">
      <c r="A76" s="50">
        <f>[4]Curves!$A82</f>
        <v>39173</v>
      </c>
      <c r="B76" s="40">
        <f>[4]Curves!$E82</f>
        <v>3.7825000000000002</v>
      </c>
      <c r="C76" s="118">
        <f>[4]Curves!$B82</f>
        <v>0.435</v>
      </c>
      <c r="D76" s="40">
        <f t="shared" si="4"/>
        <v>4.2175000000000002</v>
      </c>
      <c r="E76" s="40">
        <f>[4]Curves!$J82</f>
        <v>4.4999999999999998E-2</v>
      </c>
      <c r="F76" s="40">
        <f t="shared" si="5"/>
        <v>3.8275000000000001</v>
      </c>
      <c r="G76" s="40">
        <f>[4]Curves!$K82</f>
        <v>0.36</v>
      </c>
      <c r="H76" s="40">
        <f t="shared" si="6"/>
        <v>4.1425000000000001</v>
      </c>
      <c r="I76" s="40">
        <f>[4]Curves!$G82</f>
        <v>0.38</v>
      </c>
      <c r="J76" s="40">
        <f t="shared" si="7"/>
        <v>4.1625000000000005</v>
      </c>
    </row>
    <row r="77" spans="1:10" x14ac:dyDescent="0.25">
      <c r="A77" s="50">
        <f>[4]Curves!$A83</f>
        <v>39203</v>
      </c>
      <c r="B77" s="40">
        <f>[4]Curves!$E83</f>
        <v>3.9345000000000003</v>
      </c>
      <c r="C77" s="118">
        <f>[4]Curves!$B83</f>
        <v>0.38500000000000001</v>
      </c>
      <c r="D77" s="40">
        <f t="shared" si="4"/>
        <v>4.3195000000000006</v>
      </c>
      <c r="E77" s="40">
        <f>[4]Curves!$J83</f>
        <v>4.4999999999999998E-2</v>
      </c>
      <c r="F77" s="40">
        <f t="shared" si="5"/>
        <v>3.9795000000000003</v>
      </c>
      <c r="G77" s="40">
        <f>[4]Curves!$K83</f>
        <v>0.32500000000000001</v>
      </c>
      <c r="H77" s="40">
        <f t="shared" si="6"/>
        <v>4.2595000000000001</v>
      </c>
      <c r="I77" s="40">
        <f>[4]Curves!$G83</f>
        <v>0.33</v>
      </c>
      <c r="J77" s="40">
        <f t="shared" si="7"/>
        <v>4.2645</v>
      </c>
    </row>
    <row r="78" spans="1:10" x14ac:dyDescent="0.25">
      <c r="A78" s="50">
        <f>[4]Curves!$A84</f>
        <v>39234</v>
      </c>
      <c r="B78" s="40">
        <f>[4]Curves!$E84</f>
        <v>4.0824999999999996</v>
      </c>
      <c r="C78" s="118">
        <f>[4]Curves!$B84</f>
        <v>0.38500000000000001</v>
      </c>
      <c r="D78" s="40">
        <f t="shared" si="4"/>
        <v>4.4674999999999994</v>
      </c>
      <c r="E78" s="40">
        <f>[4]Curves!$J84</f>
        <v>4.4999999999999998E-2</v>
      </c>
      <c r="F78" s="40">
        <f t="shared" si="5"/>
        <v>4.1274999999999995</v>
      </c>
      <c r="G78" s="40">
        <f>[4]Curves!$K84</f>
        <v>0.33500000000000002</v>
      </c>
      <c r="H78" s="40">
        <f t="shared" si="6"/>
        <v>4.4174999999999995</v>
      </c>
      <c r="I78" s="40">
        <f>[4]Curves!$G84</f>
        <v>0.37</v>
      </c>
      <c r="J78" s="40">
        <f t="shared" si="7"/>
        <v>4.4524999999999997</v>
      </c>
    </row>
    <row r="79" spans="1:10" x14ac:dyDescent="0.25">
      <c r="A79" s="50">
        <f>[4]Curves!$A85</f>
        <v>39264</v>
      </c>
      <c r="B79" s="40">
        <f>[4]Curves!$E85</f>
        <v>4.1500000000000004</v>
      </c>
      <c r="C79" s="118">
        <f>[4]Curves!$B85</f>
        <v>0.39750000000000002</v>
      </c>
      <c r="D79" s="40">
        <f t="shared" si="4"/>
        <v>4.5475000000000003</v>
      </c>
      <c r="E79" s="40">
        <f>[4]Curves!$J85</f>
        <v>4.4999999999999998E-2</v>
      </c>
      <c r="F79" s="40">
        <f t="shared" si="5"/>
        <v>4.1950000000000003</v>
      </c>
      <c r="G79" s="40">
        <f>[4]Curves!$K85</f>
        <v>0.35</v>
      </c>
      <c r="H79" s="40">
        <f t="shared" si="6"/>
        <v>4.5</v>
      </c>
      <c r="I79" s="40">
        <f>[4]Curves!$G85</f>
        <v>0.41</v>
      </c>
      <c r="J79" s="40">
        <f t="shared" si="7"/>
        <v>4.5600000000000005</v>
      </c>
    </row>
    <row r="80" spans="1:10" x14ac:dyDescent="0.25">
      <c r="A80" s="50">
        <f>[4]Curves!$A86</f>
        <v>39295</v>
      </c>
      <c r="B80" s="40">
        <f>[4]Curves!$E86</f>
        <v>4.0449999999999999</v>
      </c>
      <c r="C80" s="118">
        <f>[4]Curves!$B86</f>
        <v>0.4</v>
      </c>
      <c r="D80" s="40">
        <f t="shared" si="4"/>
        <v>4.4450000000000003</v>
      </c>
      <c r="E80" s="40">
        <f>[4]Curves!$J86</f>
        <v>0.13</v>
      </c>
      <c r="F80" s="40">
        <f t="shared" si="5"/>
        <v>4.1749999999999998</v>
      </c>
      <c r="G80" s="40">
        <f>[4]Curves!$K86</f>
        <v>0.35</v>
      </c>
      <c r="H80" s="40">
        <f t="shared" si="6"/>
        <v>4.3949999999999996</v>
      </c>
      <c r="I80" s="40">
        <f>[4]Curves!$G86</f>
        <v>0.41</v>
      </c>
      <c r="J80" s="40">
        <f t="shared" si="7"/>
        <v>4.4550000000000001</v>
      </c>
    </row>
    <row r="81" spans="1:10" x14ac:dyDescent="0.25">
      <c r="A81" s="50">
        <f>[4]Curves!$A87</f>
        <v>39326</v>
      </c>
      <c r="B81" s="40">
        <f>[4]Curves!$E87</f>
        <v>3.9090000000000003</v>
      </c>
      <c r="C81" s="118">
        <f>[4]Curves!$B87</f>
        <v>0.39750000000000002</v>
      </c>
      <c r="D81" s="40">
        <f t="shared" si="4"/>
        <v>4.3065000000000007</v>
      </c>
      <c r="E81" s="40">
        <f>[4]Curves!$J87</f>
        <v>0.13</v>
      </c>
      <c r="F81" s="40">
        <f t="shared" si="5"/>
        <v>4.0390000000000006</v>
      </c>
      <c r="G81" s="40">
        <f>[4]Curves!$K87</f>
        <v>0.315</v>
      </c>
      <c r="H81" s="40">
        <f t="shared" si="6"/>
        <v>4.2240000000000002</v>
      </c>
      <c r="I81" s="40">
        <f>[4]Curves!$G87</f>
        <v>0.36</v>
      </c>
      <c r="J81" s="40">
        <f t="shared" si="7"/>
        <v>4.2690000000000001</v>
      </c>
    </row>
    <row r="82" spans="1:10" x14ac:dyDescent="0.25">
      <c r="A82" s="50">
        <f>[4]Curves!$A88</f>
        <v>39356</v>
      </c>
      <c r="B82" s="40">
        <f>[4]Curves!$E88</f>
        <v>3.7549999999999999</v>
      </c>
      <c r="C82" s="118">
        <f>[4]Curves!$B88</f>
        <v>0.4</v>
      </c>
      <c r="D82" s="40">
        <f t="shared" si="4"/>
        <v>4.1550000000000002</v>
      </c>
      <c r="E82" s="40">
        <f>[4]Curves!$J88</f>
        <v>0.13</v>
      </c>
      <c r="F82" s="40">
        <f t="shared" si="5"/>
        <v>3.8849999999999998</v>
      </c>
      <c r="G82" s="40">
        <f>[4]Curves!$K88</f>
        <v>0.36</v>
      </c>
      <c r="H82" s="40">
        <f t="shared" si="6"/>
        <v>4.1150000000000002</v>
      </c>
      <c r="I82" s="40">
        <f>[4]Curves!$G88</f>
        <v>0.4</v>
      </c>
      <c r="J82" s="40">
        <f t="shared" si="7"/>
        <v>4.1550000000000002</v>
      </c>
    </row>
    <row r="83" spans="1:10" x14ac:dyDescent="0.25">
      <c r="A83" s="50">
        <f>[4]Curves!$A89</f>
        <v>39387</v>
      </c>
      <c r="B83" s="40">
        <f>[4]Curves!$E89</f>
        <v>3.77</v>
      </c>
      <c r="C83" s="118">
        <f>[4]Curves!$B89</f>
        <v>0.55500000000000005</v>
      </c>
      <c r="D83" s="40">
        <f t="shared" si="4"/>
        <v>4.3250000000000002</v>
      </c>
      <c r="E83" s="40">
        <f>[4]Curves!$J89</f>
        <v>0.13</v>
      </c>
      <c r="F83" s="40">
        <f t="shared" si="5"/>
        <v>3.9</v>
      </c>
      <c r="G83" s="40">
        <f>[4]Curves!$K89</f>
        <v>0.46</v>
      </c>
      <c r="H83" s="40">
        <f t="shared" si="6"/>
        <v>4.2300000000000004</v>
      </c>
      <c r="I83" s="40">
        <f>[4]Curves!$G89</f>
        <v>0.73</v>
      </c>
      <c r="J83" s="40">
        <f t="shared" si="7"/>
        <v>4.5</v>
      </c>
    </row>
    <row r="84" spans="1:10" x14ac:dyDescent="0.25">
      <c r="A84" s="50">
        <f>[4]Curves!$A90</f>
        <v>39417</v>
      </c>
      <c r="B84" s="40">
        <f>[4]Curves!$E90</f>
        <v>3.8080000000000003</v>
      </c>
      <c r="C84" s="118">
        <f>[4]Curves!$B90</f>
        <v>0.91</v>
      </c>
      <c r="D84" s="40">
        <f t="shared" si="4"/>
        <v>4.718</v>
      </c>
      <c r="E84" s="40">
        <f>[4]Curves!$J90</f>
        <v>0.13</v>
      </c>
      <c r="F84" s="40">
        <f t="shared" si="5"/>
        <v>3.9380000000000002</v>
      </c>
      <c r="G84" s="40">
        <f>[4]Curves!$K90</f>
        <v>0.77</v>
      </c>
      <c r="H84" s="40">
        <f t="shared" si="6"/>
        <v>4.5780000000000003</v>
      </c>
      <c r="I84" s="40">
        <f>[4]Curves!$G90</f>
        <v>0.98</v>
      </c>
      <c r="J84" s="40">
        <f t="shared" si="7"/>
        <v>4.7880000000000003</v>
      </c>
    </row>
    <row r="85" spans="1:10" x14ac:dyDescent="0.25">
      <c r="A85" s="50">
        <f>[4]Curves!$A91</f>
        <v>39448</v>
      </c>
      <c r="B85" s="40">
        <f>[4]Curves!$E91</f>
        <v>3.8530000000000002</v>
      </c>
      <c r="C85" s="118">
        <f>[4]Curves!$B91</f>
        <v>1.2150000000000001</v>
      </c>
      <c r="D85" s="40">
        <f t="shared" si="4"/>
        <v>5.0680000000000005</v>
      </c>
      <c r="E85" s="40">
        <f>[4]Curves!$J91</f>
        <v>4.4999999999999998E-2</v>
      </c>
      <c r="F85" s="40">
        <f t="shared" si="5"/>
        <v>3.8980000000000001</v>
      </c>
      <c r="G85" s="40">
        <f>[4]Curves!$K91</f>
        <v>1.04</v>
      </c>
      <c r="H85" s="40">
        <f t="shared" si="6"/>
        <v>4.8930000000000007</v>
      </c>
      <c r="I85" s="40">
        <f>[4]Curves!$G91</f>
        <v>1.6</v>
      </c>
      <c r="J85" s="40">
        <f t="shared" si="7"/>
        <v>5.4530000000000003</v>
      </c>
    </row>
    <row r="86" spans="1:10" x14ac:dyDescent="0.25">
      <c r="A86" s="50">
        <f>[4]Curves!$A92</f>
        <v>39479</v>
      </c>
      <c r="B86" s="40">
        <f>[4]Curves!$E92</f>
        <v>3.891</v>
      </c>
      <c r="C86" s="118">
        <f>[4]Curves!$B92</f>
        <v>1.2150000000000001</v>
      </c>
      <c r="D86" s="40">
        <f t="shared" si="4"/>
        <v>5.1059999999999999</v>
      </c>
      <c r="E86" s="40">
        <f>[4]Curves!$J92</f>
        <v>4.4999999999999998E-2</v>
      </c>
      <c r="F86" s="40">
        <f t="shared" si="5"/>
        <v>3.9359999999999999</v>
      </c>
      <c r="G86" s="40">
        <f>[4]Curves!$K92</f>
        <v>1.04</v>
      </c>
      <c r="H86" s="40">
        <f t="shared" si="6"/>
        <v>4.931</v>
      </c>
      <c r="I86" s="40">
        <f>[4]Curves!$G92</f>
        <v>1.6</v>
      </c>
      <c r="J86" s="40">
        <f t="shared" si="7"/>
        <v>5.4909999999999997</v>
      </c>
    </row>
    <row r="87" spans="1:10" x14ac:dyDescent="0.25">
      <c r="A87" s="50">
        <f>[4]Curves!$A93</f>
        <v>39508</v>
      </c>
      <c r="B87" s="40">
        <f>[4]Curves!$E93</f>
        <v>3.8849999999999998</v>
      </c>
      <c r="C87" s="118">
        <f>[4]Curves!$B93</f>
        <v>0.65500000000000003</v>
      </c>
      <c r="D87" s="40">
        <f t="shared" si="4"/>
        <v>4.54</v>
      </c>
      <c r="E87" s="40">
        <f>[4]Curves!$J93</f>
        <v>4.4999999999999998E-2</v>
      </c>
      <c r="F87" s="40">
        <f t="shared" si="5"/>
        <v>3.9299999999999997</v>
      </c>
      <c r="G87" s="40">
        <f>[4]Curves!$K93</f>
        <v>0.54</v>
      </c>
      <c r="H87" s="40">
        <f t="shared" si="6"/>
        <v>4.4249999999999998</v>
      </c>
      <c r="I87" s="40">
        <f>[4]Curves!$G93</f>
        <v>0.72</v>
      </c>
      <c r="J87" s="40">
        <f t="shared" si="7"/>
        <v>4.6049999999999995</v>
      </c>
    </row>
    <row r="88" spans="1:10" x14ac:dyDescent="0.25">
      <c r="A88" s="50">
        <f>[4]Curves!$A94</f>
        <v>39539</v>
      </c>
      <c r="B88" s="40">
        <f>[4]Curves!$E94</f>
        <v>3.8849999999999998</v>
      </c>
      <c r="C88" s="118">
        <f>[4]Curves!$B94</f>
        <v>0.435</v>
      </c>
      <c r="D88" s="40">
        <f t="shared" si="4"/>
        <v>4.3199999999999994</v>
      </c>
      <c r="E88" s="40">
        <f>[4]Curves!$J94</f>
        <v>4.4999999999999998E-2</v>
      </c>
      <c r="F88" s="40">
        <f t="shared" si="5"/>
        <v>3.9299999999999997</v>
      </c>
      <c r="G88" s="40">
        <f>[4]Curves!$K94</f>
        <v>0.36</v>
      </c>
      <c r="H88" s="40">
        <f t="shared" si="6"/>
        <v>4.2450000000000001</v>
      </c>
      <c r="I88" s="40">
        <f>[4]Curves!$G94</f>
        <v>0.38</v>
      </c>
      <c r="J88" s="40">
        <f t="shared" si="7"/>
        <v>4.2649999999999997</v>
      </c>
    </row>
    <row r="89" spans="1:10" x14ac:dyDescent="0.25">
      <c r="A89" s="50">
        <f>[4]Curves!$A95</f>
        <v>39569</v>
      </c>
      <c r="B89" s="40">
        <f>[4]Curves!$E95</f>
        <v>4.0369999999999999</v>
      </c>
      <c r="C89" s="118">
        <f>[4]Curves!$B95</f>
        <v>0.38500000000000001</v>
      </c>
      <c r="D89" s="40">
        <f t="shared" si="4"/>
        <v>4.4219999999999997</v>
      </c>
      <c r="E89" s="40">
        <f>[4]Curves!$J95</f>
        <v>4.4999999999999998E-2</v>
      </c>
      <c r="F89" s="40">
        <f t="shared" si="5"/>
        <v>4.0819999999999999</v>
      </c>
      <c r="G89" s="40">
        <f>[4]Curves!$K95</f>
        <v>0.32500000000000001</v>
      </c>
      <c r="H89" s="40">
        <f t="shared" si="6"/>
        <v>4.3620000000000001</v>
      </c>
      <c r="I89" s="40">
        <f>[4]Curves!$G95</f>
        <v>0.33</v>
      </c>
      <c r="J89" s="40">
        <f t="shared" si="7"/>
        <v>4.367</v>
      </c>
    </row>
    <row r="90" spans="1:10" x14ac:dyDescent="0.25">
      <c r="A90" s="50">
        <f>[4]Curves!$A96</f>
        <v>39600</v>
      </c>
      <c r="B90" s="40">
        <f>[4]Curves!$E96</f>
        <v>4.1849999999999996</v>
      </c>
      <c r="C90" s="118">
        <f>[4]Curves!$B96</f>
        <v>0.38500000000000001</v>
      </c>
      <c r="D90" s="40">
        <f t="shared" si="4"/>
        <v>4.5699999999999994</v>
      </c>
      <c r="E90" s="40">
        <f>[4]Curves!$J96</f>
        <v>4.4999999999999998E-2</v>
      </c>
      <c r="F90" s="40">
        <f t="shared" si="5"/>
        <v>4.2299999999999995</v>
      </c>
      <c r="G90" s="40">
        <f>[4]Curves!$K96</f>
        <v>0.33500000000000002</v>
      </c>
      <c r="H90" s="40">
        <f t="shared" si="6"/>
        <v>4.5199999999999996</v>
      </c>
      <c r="I90" s="40">
        <f>[4]Curves!$G96</f>
        <v>0.37</v>
      </c>
      <c r="J90" s="40">
        <f t="shared" si="7"/>
        <v>4.5549999999999997</v>
      </c>
    </row>
    <row r="91" spans="1:10" x14ac:dyDescent="0.25">
      <c r="A91" s="50">
        <f>[4]Curves!$A97</f>
        <v>39630</v>
      </c>
      <c r="B91" s="40">
        <f>[4]Curves!$E97</f>
        <v>4.2549999999999999</v>
      </c>
      <c r="C91" s="118">
        <f>[4]Curves!$B97</f>
        <v>0.39750000000000002</v>
      </c>
      <c r="D91" s="40">
        <f t="shared" si="4"/>
        <v>4.6524999999999999</v>
      </c>
      <c r="E91" s="40">
        <f>[4]Curves!$J97</f>
        <v>4.4999999999999998E-2</v>
      </c>
      <c r="F91" s="40">
        <f t="shared" si="5"/>
        <v>4.3</v>
      </c>
      <c r="G91" s="40">
        <f>[4]Curves!$K97</f>
        <v>0.35</v>
      </c>
      <c r="H91" s="40">
        <f t="shared" si="6"/>
        <v>4.6049999999999995</v>
      </c>
      <c r="I91" s="40">
        <f>[4]Curves!$G97</f>
        <v>0.41</v>
      </c>
      <c r="J91" s="40">
        <f t="shared" si="7"/>
        <v>4.665</v>
      </c>
    </row>
    <row r="92" spans="1:10" x14ac:dyDescent="0.25">
      <c r="A92" s="50">
        <f>[4]Curves!$A98</f>
        <v>39661</v>
      </c>
      <c r="B92" s="40">
        <f>[4]Curves!$E98</f>
        <v>4.1500000000000004</v>
      </c>
      <c r="C92" s="118">
        <f>[4]Curves!$B98</f>
        <v>0.4</v>
      </c>
      <c r="D92" s="40">
        <f t="shared" si="4"/>
        <v>4.5500000000000007</v>
      </c>
      <c r="E92" s="40">
        <f>[4]Curves!$J98</f>
        <v>0.13</v>
      </c>
      <c r="F92" s="40">
        <f t="shared" si="5"/>
        <v>4.28</v>
      </c>
      <c r="G92" s="40">
        <f>[4]Curves!$K98</f>
        <v>0.35</v>
      </c>
      <c r="H92" s="40">
        <f t="shared" si="6"/>
        <v>4.5</v>
      </c>
      <c r="I92" s="40">
        <f>[4]Curves!$G98</f>
        <v>0.41</v>
      </c>
      <c r="J92" s="40">
        <f t="shared" si="7"/>
        <v>4.5600000000000005</v>
      </c>
    </row>
    <row r="93" spans="1:10" x14ac:dyDescent="0.25">
      <c r="A93" s="50">
        <f>[4]Curves!$A99</f>
        <v>39692</v>
      </c>
      <c r="B93" s="40">
        <f>[4]Curves!$E99</f>
        <v>4.0140000000000002</v>
      </c>
      <c r="C93" s="118">
        <f>[4]Curves!$B99</f>
        <v>0.39750000000000002</v>
      </c>
      <c r="D93" s="40">
        <f t="shared" si="4"/>
        <v>4.4115000000000002</v>
      </c>
      <c r="E93" s="40">
        <f>[4]Curves!$J99</f>
        <v>0.13</v>
      </c>
      <c r="F93" s="40">
        <f t="shared" si="5"/>
        <v>4.1440000000000001</v>
      </c>
      <c r="G93" s="40">
        <f>[4]Curves!$K99</f>
        <v>0.315</v>
      </c>
      <c r="H93" s="40">
        <f t="shared" si="6"/>
        <v>4.3290000000000006</v>
      </c>
      <c r="I93" s="40">
        <f>[4]Curves!$G99</f>
        <v>0.36</v>
      </c>
      <c r="J93" s="40">
        <f t="shared" si="7"/>
        <v>4.3740000000000006</v>
      </c>
    </row>
    <row r="94" spans="1:10" x14ac:dyDescent="0.25">
      <c r="A94" s="50">
        <f>[4]Curves!$A100</f>
        <v>39722</v>
      </c>
      <c r="B94" s="40">
        <f>[4]Curves!$E100</f>
        <v>3.86</v>
      </c>
      <c r="C94" s="118">
        <f>[4]Curves!$B100</f>
        <v>0.4</v>
      </c>
      <c r="D94" s="40">
        <f t="shared" si="4"/>
        <v>4.26</v>
      </c>
      <c r="E94" s="40">
        <f>[4]Curves!$J100</f>
        <v>0.13</v>
      </c>
      <c r="F94" s="40">
        <f t="shared" si="5"/>
        <v>3.9899999999999998</v>
      </c>
      <c r="G94" s="40">
        <f>[4]Curves!$K100</f>
        <v>0.36</v>
      </c>
      <c r="H94" s="40">
        <f t="shared" si="6"/>
        <v>4.22</v>
      </c>
      <c r="I94" s="40">
        <f>[4]Curves!$G100</f>
        <v>0.4</v>
      </c>
      <c r="J94" s="40">
        <f t="shared" si="7"/>
        <v>4.26</v>
      </c>
    </row>
    <row r="95" spans="1:10" x14ac:dyDescent="0.25">
      <c r="A95" s="50">
        <f>[4]Curves!$A101</f>
        <v>39753</v>
      </c>
      <c r="B95" s="40">
        <f>[4]Curves!$E101</f>
        <v>3.875</v>
      </c>
      <c r="C95" s="118">
        <f>[4]Curves!$B101</f>
        <v>0.55500000000000005</v>
      </c>
      <c r="D95" s="40">
        <f t="shared" si="4"/>
        <v>4.43</v>
      </c>
      <c r="E95" s="40">
        <f>[4]Curves!$J101</f>
        <v>0.13</v>
      </c>
      <c r="F95" s="40">
        <f t="shared" si="5"/>
        <v>4.0049999999999999</v>
      </c>
      <c r="G95" s="40">
        <f>[4]Curves!$K101</f>
        <v>0.46</v>
      </c>
      <c r="H95" s="40">
        <f t="shared" si="6"/>
        <v>4.335</v>
      </c>
      <c r="I95" s="40">
        <f>[4]Curves!$G101</f>
        <v>0.73</v>
      </c>
      <c r="J95" s="40">
        <f t="shared" si="7"/>
        <v>4.6050000000000004</v>
      </c>
    </row>
    <row r="96" spans="1:10" x14ac:dyDescent="0.25">
      <c r="A96" s="50">
        <f>[4]Curves!$A102</f>
        <v>39783</v>
      </c>
      <c r="B96" s="40">
        <f>[4]Curves!$E102</f>
        <v>3.9130000000000003</v>
      </c>
      <c r="C96" s="118">
        <f>[4]Curves!$B102</f>
        <v>0.91</v>
      </c>
      <c r="D96" s="40">
        <f t="shared" si="4"/>
        <v>4.8230000000000004</v>
      </c>
      <c r="E96" s="40">
        <f>[4]Curves!$J102</f>
        <v>0.13</v>
      </c>
      <c r="F96" s="40">
        <f t="shared" si="5"/>
        <v>4.0430000000000001</v>
      </c>
      <c r="G96" s="40">
        <f>[4]Curves!$K102</f>
        <v>0.77</v>
      </c>
      <c r="H96" s="40">
        <f t="shared" si="6"/>
        <v>4.6829999999999998</v>
      </c>
      <c r="I96" s="40">
        <f>[4]Curves!$G102</f>
        <v>0.98</v>
      </c>
      <c r="J96" s="40">
        <f t="shared" si="7"/>
        <v>4.8930000000000007</v>
      </c>
    </row>
    <row r="97" spans="1:10" x14ac:dyDescent="0.25">
      <c r="A97" s="50">
        <f>[4]Curves!$A103</f>
        <v>39814</v>
      </c>
      <c r="B97" s="40">
        <f>[4]Curves!$E103</f>
        <v>3.9580000000000002</v>
      </c>
      <c r="C97" s="118">
        <f>[4]Curves!$B103</f>
        <v>1.2150000000000001</v>
      </c>
      <c r="D97" s="40">
        <f t="shared" si="4"/>
        <v>5.173</v>
      </c>
      <c r="E97" s="40">
        <f>[4]Curves!$J103</f>
        <v>4.4999999999999998E-2</v>
      </c>
      <c r="F97" s="40">
        <f t="shared" si="5"/>
        <v>4.0030000000000001</v>
      </c>
      <c r="G97" s="40">
        <f>[4]Curves!$K103</f>
        <v>1.04</v>
      </c>
      <c r="H97" s="40">
        <f t="shared" si="6"/>
        <v>4.9980000000000002</v>
      </c>
      <c r="I97" s="40">
        <f>[4]Curves!$G103</f>
        <v>1.6</v>
      </c>
      <c r="J97" s="40">
        <f t="shared" si="7"/>
        <v>5.5579999999999998</v>
      </c>
    </row>
    <row r="98" spans="1:10" x14ac:dyDescent="0.25">
      <c r="A98" s="50">
        <f>[4]Curves!$A104</f>
        <v>39845</v>
      </c>
      <c r="B98" s="40">
        <f>[4]Curves!$E104</f>
        <v>3.996</v>
      </c>
      <c r="C98" s="118">
        <f>[4]Curves!$B104</f>
        <v>1.2150000000000001</v>
      </c>
      <c r="D98" s="40">
        <f t="shared" si="4"/>
        <v>5.2110000000000003</v>
      </c>
      <c r="E98" s="40">
        <f>[4]Curves!$J104</f>
        <v>4.4999999999999998E-2</v>
      </c>
      <c r="F98" s="40">
        <f t="shared" si="5"/>
        <v>4.0410000000000004</v>
      </c>
      <c r="G98" s="40">
        <f>[4]Curves!$K104</f>
        <v>1.04</v>
      </c>
      <c r="H98" s="40">
        <f t="shared" si="6"/>
        <v>5.0359999999999996</v>
      </c>
      <c r="I98" s="40">
        <f>[4]Curves!$G104</f>
        <v>1.6</v>
      </c>
      <c r="J98" s="40">
        <f t="shared" si="7"/>
        <v>5.5960000000000001</v>
      </c>
    </row>
    <row r="99" spans="1:10" x14ac:dyDescent="0.25">
      <c r="A99" s="50">
        <f>[4]Curves!$A105</f>
        <v>39873</v>
      </c>
      <c r="B99" s="40">
        <f>[4]Curves!$E105</f>
        <v>3.99</v>
      </c>
      <c r="C99" s="118">
        <f>[4]Curves!$B105</f>
        <v>0.65500000000000003</v>
      </c>
      <c r="D99" s="40">
        <f t="shared" si="4"/>
        <v>4.6450000000000005</v>
      </c>
      <c r="E99" s="40">
        <f>[4]Curves!$J105</f>
        <v>4.4999999999999998E-2</v>
      </c>
      <c r="F99" s="40">
        <f t="shared" si="5"/>
        <v>4.0350000000000001</v>
      </c>
      <c r="G99" s="40">
        <f>[4]Curves!$K105</f>
        <v>0.54</v>
      </c>
      <c r="H99" s="40">
        <f t="shared" si="6"/>
        <v>4.53</v>
      </c>
      <c r="I99" s="40">
        <f>[4]Curves!$G105</f>
        <v>0.72</v>
      </c>
      <c r="J99" s="40">
        <f t="shared" si="7"/>
        <v>4.71</v>
      </c>
    </row>
    <row r="100" spans="1:10" x14ac:dyDescent="0.25">
      <c r="A100" s="50">
        <f>[4]Curves!$A106</f>
        <v>39904</v>
      </c>
      <c r="B100" s="40">
        <f>[4]Curves!$E106</f>
        <v>3.99</v>
      </c>
      <c r="C100" s="118">
        <f>[4]Curves!$B106</f>
        <v>0.435</v>
      </c>
      <c r="D100" s="40">
        <f t="shared" si="4"/>
        <v>4.4249999999999998</v>
      </c>
      <c r="E100" s="40">
        <f>[4]Curves!$J106</f>
        <v>4.4999999999999998E-2</v>
      </c>
      <c r="F100" s="40">
        <f t="shared" si="5"/>
        <v>4.0350000000000001</v>
      </c>
      <c r="G100" s="40">
        <f>[4]Curves!$K106</f>
        <v>0.36</v>
      </c>
      <c r="H100" s="40">
        <f t="shared" si="6"/>
        <v>4.3500000000000005</v>
      </c>
      <c r="I100" s="40">
        <f>[4]Curves!$G106</f>
        <v>0.38</v>
      </c>
      <c r="J100" s="40">
        <f t="shared" si="7"/>
        <v>4.37</v>
      </c>
    </row>
    <row r="101" spans="1:10" x14ac:dyDescent="0.25">
      <c r="A101" s="50">
        <f>[4]Curves!$A107</f>
        <v>39934</v>
      </c>
      <c r="B101" s="40">
        <f>[4]Curves!$E107</f>
        <v>4.1420000000000003</v>
      </c>
      <c r="C101" s="118">
        <f>[4]Curves!$B107</f>
        <v>0.38500000000000001</v>
      </c>
      <c r="D101" s="40">
        <f t="shared" si="4"/>
        <v>4.5270000000000001</v>
      </c>
      <c r="E101" s="40">
        <f>[4]Curves!$J107</f>
        <v>4.4999999999999998E-2</v>
      </c>
      <c r="F101" s="40">
        <f t="shared" si="5"/>
        <v>4.1870000000000003</v>
      </c>
      <c r="G101" s="40">
        <f>[4]Curves!$K107</f>
        <v>0.32500000000000001</v>
      </c>
      <c r="H101" s="40">
        <f t="shared" si="6"/>
        <v>4.4670000000000005</v>
      </c>
      <c r="I101" s="40">
        <f>[4]Curves!$G107</f>
        <v>0.33</v>
      </c>
      <c r="J101" s="40">
        <f t="shared" si="7"/>
        <v>4.4720000000000004</v>
      </c>
    </row>
    <row r="102" spans="1:10" x14ac:dyDescent="0.25">
      <c r="A102" s="50">
        <f>[4]Curves!$A108</f>
        <v>39965</v>
      </c>
      <c r="B102" s="40">
        <f>[4]Curves!$E108</f>
        <v>4.29</v>
      </c>
      <c r="C102" s="118">
        <f>[4]Curves!$B108</f>
        <v>0.38500000000000001</v>
      </c>
      <c r="D102" s="40">
        <f t="shared" si="4"/>
        <v>4.6749999999999998</v>
      </c>
      <c r="E102" s="40">
        <f>[4]Curves!$J108</f>
        <v>4.4999999999999998E-2</v>
      </c>
      <c r="F102" s="40">
        <f t="shared" si="5"/>
        <v>4.335</v>
      </c>
      <c r="G102" s="40">
        <f>[4]Curves!$K108</f>
        <v>0.33500000000000002</v>
      </c>
      <c r="H102" s="40">
        <f t="shared" si="6"/>
        <v>4.625</v>
      </c>
      <c r="I102" s="40">
        <f>[4]Curves!$G108</f>
        <v>0.37</v>
      </c>
      <c r="J102" s="40">
        <f t="shared" si="7"/>
        <v>4.66</v>
      </c>
    </row>
    <row r="103" spans="1:10" x14ac:dyDescent="0.25">
      <c r="A103" s="50">
        <f>[4]Curves!$A109</f>
        <v>39995</v>
      </c>
      <c r="B103" s="40">
        <f>[4]Curves!$E109</f>
        <v>4.3624999999999998</v>
      </c>
      <c r="C103" s="118">
        <f>[4]Curves!$B109</f>
        <v>0.39750000000000002</v>
      </c>
      <c r="D103" s="40">
        <f t="shared" si="4"/>
        <v>4.76</v>
      </c>
      <c r="E103" s="40">
        <f>[4]Curves!$J109</f>
        <v>4.4999999999999998E-2</v>
      </c>
      <c r="F103" s="40">
        <f t="shared" si="5"/>
        <v>4.4074999999999998</v>
      </c>
      <c r="G103" s="40">
        <f>[4]Curves!$K109</f>
        <v>0.35</v>
      </c>
      <c r="H103" s="40">
        <f t="shared" si="6"/>
        <v>4.7124999999999995</v>
      </c>
      <c r="I103" s="40">
        <f>[4]Curves!$G109</f>
        <v>0.41</v>
      </c>
      <c r="J103" s="40">
        <f t="shared" si="7"/>
        <v>4.7725</v>
      </c>
    </row>
    <row r="104" spans="1:10" x14ac:dyDescent="0.25">
      <c r="A104" s="50">
        <f>[4]Curves!$A110</f>
        <v>40026</v>
      </c>
      <c r="B104" s="40">
        <f>[4]Curves!$E110</f>
        <v>4.2575000000000003</v>
      </c>
      <c r="C104" s="118">
        <f>[4]Curves!$B110</f>
        <v>0.4</v>
      </c>
      <c r="D104" s="40">
        <f t="shared" si="4"/>
        <v>4.6575000000000006</v>
      </c>
      <c r="E104" s="40">
        <f>[4]Curves!$J110</f>
        <v>0.13</v>
      </c>
      <c r="F104" s="40">
        <f t="shared" si="5"/>
        <v>4.3875000000000002</v>
      </c>
      <c r="G104" s="40">
        <f>[4]Curves!$K110</f>
        <v>0.35</v>
      </c>
      <c r="H104" s="40">
        <f t="shared" si="6"/>
        <v>4.6074999999999999</v>
      </c>
      <c r="I104" s="40">
        <f>[4]Curves!$G110</f>
        <v>0.41</v>
      </c>
      <c r="J104" s="40">
        <f t="shared" si="7"/>
        <v>4.6675000000000004</v>
      </c>
    </row>
    <row r="105" spans="1:10" x14ac:dyDescent="0.25">
      <c r="A105" s="50">
        <f>[4]Curves!$A111</f>
        <v>40057</v>
      </c>
      <c r="B105" s="40">
        <f>[4]Curves!$E111</f>
        <v>4.1215000000000002</v>
      </c>
      <c r="C105" s="118">
        <f>[4]Curves!$B111</f>
        <v>0.39750000000000002</v>
      </c>
      <c r="D105" s="40">
        <f t="shared" si="4"/>
        <v>4.5190000000000001</v>
      </c>
      <c r="E105" s="40">
        <f>[4]Curves!$J111</f>
        <v>0.13</v>
      </c>
      <c r="F105" s="40">
        <f t="shared" si="5"/>
        <v>4.2515000000000001</v>
      </c>
      <c r="G105" s="40">
        <f>[4]Curves!$K111</f>
        <v>0.315</v>
      </c>
      <c r="H105" s="40">
        <f t="shared" si="6"/>
        <v>4.4365000000000006</v>
      </c>
      <c r="I105" s="40">
        <f>[4]Curves!$G111</f>
        <v>0.36</v>
      </c>
      <c r="J105" s="40">
        <f t="shared" si="7"/>
        <v>4.4815000000000005</v>
      </c>
    </row>
    <row r="106" spans="1:10" x14ac:dyDescent="0.25">
      <c r="A106" s="50">
        <f>[4]Curves!$A112</f>
        <v>40087</v>
      </c>
      <c r="B106" s="40">
        <f>[4]Curves!$E112</f>
        <v>3.9674999999999998</v>
      </c>
      <c r="C106" s="118">
        <f>[4]Curves!$B112</f>
        <v>0.4</v>
      </c>
      <c r="D106" s="40">
        <f t="shared" si="4"/>
        <v>4.3674999999999997</v>
      </c>
      <c r="E106" s="40">
        <f>[4]Curves!$J112</f>
        <v>0.13</v>
      </c>
      <c r="F106" s="40">
        <f t="shared" si="5"/>
        <v>4.0975000000000001</v>
      </c>
      <c r="G106" s="40">
        <f>[4]Curves!$K112</f>
        <v>0.36</v>
      </c>
      <c r="H106" s="40">
        <f t="shared" si="6"/>
        <v>4.3274999999999997</v>
      </c>
      <c r="I106" s="40">
        <f>[4]Curves!$G112</f>
        <v>0.4</v>
      </c>
      <c r="J106" s="40">
        <f t="shared" si="7"/>
        <v>4.3674999999999997</v>
      </c>
    </row>
    <row r="107" spans="1:10" x14ac:dyDescent="0.25">
      <c r="A107" s="50">
        <f>[4]Curves!$A113</f>
        <v>40118</v>
      </c>
      <c r="B107" s="40">
        <f>[4]Curves!$E113</f>
        <v>3.9824999999999999</v>
      </c>
      <c r="C107" s="118">
        <f>[4]Curves!$B113</f>
        <v>0.55500000000000005</v>
      </c>
      <c r="D107" s="40">
        <f t="shared" si="4"/>
        <v>4.5374999999999996</v>
      </c>
      <c r="E107" s="40">
        <f>[4]Curves!$J113</f>
        <v>0.13</v>
      </c>
      <c r="F107" s="40">
        <f t="shared" si="5"/>
        <v>4.1124999999999998</v>
      </c>
      <c r="G107" s="40">
        <f>[4]Curves!$K113</f>
        <v>0.46</v>
      </c>
      <c r="H107" s="40">
        <f t="shared" si="6"/>
        <v>4.4424999999999999</v>
      </c>
      <c r="I107" s="40">
        <f>[4]Curves!$G113</f>
        <v>0.73</v>
      </c>
      <c r="J107" s="40">
        <f t="shared" si="7"/>
        <v>4.7125000000000004</v>
      </c>
    </row>
    <row r="108" spans="1:10" x14ac:dyDescent="0.25">
      <c r="A108" s="50">
        <f>[4]Curves!$A114</f>
        <v>40148</v>
      </c>
      <c r="B108" s="40">
        <f>[4]Curves!$E114</f>
        <v>4.0205000000000002</v>
      </c>
      <c r="C108" s="118">
        <f>[4]Curves!$B114</f>
        <v>0.91</v>
      </c>
      <c r="D108" s="40">
        <f t="shared" si="4"/>
        <v>4.9305000000000003</v>
      </c>
      <c r="E108" s="40">
        <f>[4]Curves!$J114</f>
        <v>0.13</v>
      </c>
      <c r="F108" s="40">
        <f t="shared" si="5"/>
        <v>4.1505000000000001</v>
      </c>
      <c r="G108" s="40">
        <f>[4]Curves!$K114</f>
        <v>0.77</v>
      </c>
      <c r="H108" s="40">
        <f t="shared" si="6"/>
        <v>4.7904999999999998</v>
      </c>
      <c r="I108" s="40">
        <f>[4]Curves!$G114</f>
        <v>0.98</v>
      </c>
      <c r="J108" s="40">
        <f t="shared" si="7"/>
        <v>5.0005000000000006</v>
      </c>
    </row>
    <row r="109" spans="1:10" x14ac:dyDescent="0.25">
      <c r="A109" s="50">
        <f>[4]Curves!$A115</f>
        <v>40179</v>
      </c>
      <c r="B109" s="40">
        <f>[4]Curves!$E115</f>
        <v>4.0655000000000001</v>
      </c>
      <c r="C109" s="118">
        <f>[4]Curves!$B115</f>
        <v>1.2150000000000001</v>
      </c>
      <c r="D109" s="40">
        <f t="shared" si="4"/>
        <v>5.2805</v>
      </c>
      <c r="E109" s="40">
        <f>[4]Curves!$J115</f>
        <v>4.4999999999999998E-2</v>
      </c>
      <c r="F109" s="40">
        <f t="shared" si="5"/>
        <v>4.1105</v>
      </c>
      <c r="G109" s="40">
        <f>[4]Curves!$K115</f>
        <v>1.04</v>
      </c>
      <c r="H109" s="40">
        <f t="shared" si="6"/>
        <v>5.1055000000000001</v>
      </c>
      <c r="I109" s="40">
        <f>[4]Curves!$G115</f>
        <v>1.6</v>
      </c>
      <c r="J109" s="40">
        <f t="shared" si="7"/>
        <v>5.6654999999999998</v>
      </c>
    </row>
    <row r="110" spans="1:10" x14ac:dyDescent="0.25">
      <c r="A110" s="50">
        <f>[4]Curves!$A116</f>
        <v>40210</v>
      </c>
      <c r="B110" s="40">
        <f>[4]Curves!$E116</f>
        <v>4.1035000000000004</v>
      </c>
      <c r="C110" s="118">
        <f>[4]Curves!$B116</f>
        <v>1.2150000000000001</v>
      </c>
      <c r="D110" s="40">
        <f t="shared" si="4"/>
        <v>5.3185000000000002</v>
      </c>
      <c r="E110" s="40">
        <f>[4]Curves!$J116</f>
        <v>4.4999999999999998E-2</v>
      </c>
      <c r="F110" s="40">
        <f t="shared" si="5"/>
        <v>4.1485000000000003</v>
      </c>
      <c r="G110" s="40">
        <f>[4]Curves!$K116</f>
        <v>1.04</v>
      </c>
      <c r="H110" s="40">
        <f t="shared" si="6"/>
        <v>5.1435000000000004</v>
      </c>
      <c r="I110" s="40">
        <f>[4]Curves!$G116</f>
        <v>1.6</v>
      </c>
      <c r="J110" s="40">
        <f t="shared" si="7"/>
        <v>5.7035</v>
      </c>
    </row>
    <row r="111" spans="1:10" x14ac:dyDescent="0.25">
      <c r="A111" s="50">
        <f>[4]Curves!$A117</f>
        <v>40238</v>
      </c>
      <c r="B111" s="40">
        <f>[4]Curves!$E117</f>
        <v>4.0975000000000001</v>
      </c>
      <c r="C111" s="118">
        <f>[4]Curves!$B117</f>
        <v>0.65500000000000003</v>
      </c>
      <c r="D111" s="40">
        <f t="shared" si="4"/>
        <v>4.7525000000000004</v>
      </c>
      <c r="E111" s="40">
        <f>[4]Curves!$J117</f>
        <v>4.4999999999999998E-2</v>
      </c>
      <c r="F111" s="40">
        <f t="shared" si="5"/>
        <v>4.1425000000000001</v>
      </c>
      <c r="G111" s="40">
        <f>[4]Curves!$K117</f>
        <v>0.54</v>
      </c>
      <c r="H111" s="40">
        <f t="shared" si="6"/>
        <v>4.6375000000000002</v>
      </c>
      <c r="I111" s="40">
        <f>[4]Curves!$G117</f>
        <v>0.72</v>
      </c>
      <c r="J111" s="40">
        <f t="shared" si="7"/>
        <v>4.8174999999999999</v>
      </c>
    </row>
    <row r="112" spans="1:10" x14ac:dyDescent="0.25">
      <c r="A112" s="50">
        <f>[4]Curves!$A118</f>
        <v>40269</v>
      </c>
      <c r="B112" s="40">
        <f>[4]Curves!$E118</f>
        <v>4.0975000000000001</v>
      </c>
      <c r="C112" s="118">
        <f>[4]Curves!$B118</f>
        <v>0.435</v>
      </c>
      <c r="D112" s="40">
        <f t="shared" si="4"/>
        <v>4.5324999999999998</v>
      </c>
      <c r="E112" s="40">
        <f>[4]Curves!$J118</f>
        <v>4.4999999999999998E-2</v>
      </c>
      <c r="F112" s="40">
        <f t="shared" si="5"/>
        <v>4.1425000000000001</v>
      </c>
      <c r="G112" s="40">
        <f>[4]Curves!$K118</f>
        <v>0.36</v>
      </c>
      <c r="H112" s="40">
        <f t="shared" si="6"/>
        <v>4.4575000000000005</v>
      </c>
      <c r="I112" s="40">
        <f>[4]Curves!$G118</f>
        <v>0.38</v>
      </c>
      <c r="J112" s="40">
        <f t="shared" si="7"/>
        <v>4.4775</v>
      </c>
    </row>
    <row r="113" spans="1:10" x14ac:dyDescent="0.25">
      <c r="A113" s="50">
        <f>[4]Curves!$A119</f>
        <v>40299</v>
      </c>
      <c r="B113" s="40">
        <f>[4]Curves!$E119</f>
        <v>4.2495000000000003</v>
      </c>
      <c r="C113" s="118">
        <f>[4]Curves!$B119</f>
        <v>0.38500000000000001</v>
      </c>
      <c r="D113" s="40">
        <f t="shared" si="4"/>
        <v>4.6345000000000001</v>
      </c>
      <c r="E113" s="40">
        <f>[4]Curves!$J119</f>
        <v>4.4999999999999998E-2</v>
      </c>
      <c r="F113" s="40">
        <f t="shared" si="5"/>
        <v>4.2945000000000002</v>
      </c>
      <c r="G113" s="40">
        <f>[4]Curves!$K119</f>
        <v>0.32500000000000001</v>
      </c>
      <c r="H113" s="40">
        <f t="shared" si="6"/>
        <v>4.5745000000000005</v>
      </c>
      <c r="I113" s="40">
        <f>[4]Curves!$G119</f>
        <v>0.33</v>
      </c>
      <c r="J113" s="40">
        <f t="shared" si="7"/>
        <v>4.5795000000000003</v>
      </c>
    </row>
    <row r="114" spans="1:10" x14ac:dyDescent="0.25">
      <c r="A114" s="50">
        <f>[4]Curves!$A120</f>
        <v>40330</v>
      </c>
      <c r="B114" s="40">
        <f>[4]Curves!$E120</f>
        <v>4.3975</v>
      </c>
      <c r="C114" s="118">
        <f>[4]Curves!$B120</f>
        <v>0.38500000000000001</v>
      </c>
      <c r="D114" s="40">
        <f t="shared" si="4"/>
        <v>4.7824999999999998</v>
      </c>
      <c r="E114" s="40">
        <f>[4]Curves!$J120</f>
        <v>4.4999999999999998E-2</v>
      </c>
      <c r="F114" s="40">
        <f t="shared" si="5"/>
        <v>4.4424999999999999</v>
      </c>
      <c r="G114" s="40">
        <f>[4]Curves!$K120</f>
        <v>0.33500000000000002</v>
      </c>
      <c r="H114" s="40">
        <f t="shared" si="6"/>
        <v>4.7324999999999999</v>
      </c>
      <c r="I114" s="40">
        <f>[4]Curves!$G120</f>
        <v>0.37</v>
      </c>
      <c r="J114" s="40">
        <f t="shared" si="7"/>
        <v>4.7675000000000001</v>
      </c>
    </row>
    <row r="115" spans="1:10" x14ac:dyDescent="0.25">
      <c r="A115" s="50">
        <f>[4]Curves!$A121</f>
        <v>40360</v>
      </c>
      <c r="B115" s="40">
        <f>[4]Curves!$E121</f>
        <v>4.4725000000000001</v>
      </c>
      <c r="C115" s="118">
        <f>[4]Curves!$B121</f>
        <v>0.39750000000000002</v>
      </c>
      <c r="D115" s="40">
        <f t="shared" si="4"/>
        <v>4.87</v>
      </c>
      <c r="E115" s="40">
        <f>[4]Curves!$J121</f>
        <v>4.4999999999999998E-2</v>
      </c>
      <c r="F115" s="40">
        <f t="shared" si="5"/>
        <v>4.5175000000000001</v>
      </c>
      <c r="G115" s="40">
        <f>[4]Curves!$K121</f>
        <v>0.35</v>
      </c>
      <c r="H115" s="40">
        <f t="shared" si="6"/>
        <v>4.8224999999999998</v>
      </c>
      <c r="I115" s="40">
        <f>[4]Curves!$G121</f>
        <v>0.41</v>
      </c>
      <c r="J115" s="40">
        <f t="shared" si="7"/>
        <v>4.8825000000000003</v>
      </c>
    </row>
    <row r="116" spans="1:10" x14ac:dyDescent="0.25">
      <c r="A116" s="50">
        <f>[4]Curves!$A122</f>
        <v>40391</v>
      </c>
      <c r="B116" s="40">
        <f>[4]Curves!$E122</f>
        <v>4.3674999999999997</v>
      </c>
      <c r="C116" s="118">
        <f>[4]Curves!$B122</f>
        <v>0.4</v>
      </c>
      <c r="D116" s="40">
        <f t="shared" si="4"/>
        <v>4.7675000000000001</v>
      </c>
      <c r="E116" s="40">
        <f>[4]Curves!$J122</f>
        <v>0.13</v>
      </c>
      <c r="F116" s="40">
        <f t="shared" si="5"/>
        <v>4.4974999999999996</v>
      </c>
      <c r="G116" s="40">
        <f>[4]Curves!$K122</f>
        <v>0.35</v>
      </c>
      <c r="H116" s="40">
        <f t="shared" si="6"/>
        <v>4.7174999999999994</v>
      </c>
      <c r="I116" s="40">
        <f>[4]Curves!$G122</f>
        <v>0.41</v>
      </c>
      <c r="J116" s="40">
        <f t="shared" si="7"/>
        <v>4.7774999999999999</v>
      </c>
    </row>
    <row r="117" spans="1:10" x14ac:dyDescent="0.25">
      <c r="A117" s="50">
        <f>[4]Curves!$A123</f>
        <v>40422</v>
      </c>
      <c r="B117" s="40">
        <f>[4]Curves!$E123</f>
        <v>4.2315000000000005</v>
      </c>
      <c r="C117" s="118">
        <f>[4]Curves!$B123</f>
        <v>0.39750000000000002</v>
      </c>
      <c r="D117" s="40">
        <f t="shared" si="4"/>
        <v>4.6290000000000004</v>
      </c>
      <c r="E117" s="40">
        <f>[4]Curves!$J123</f>
        <v>0.13</v>
      </c>
      <c r="F117" s="40">
        <f t="shared" si="5"/>
        <v>4.3615000000000004</v>
      </c>
      <c r="G117" s="40">
        <f>[4]Curves!$K123</f>
        <v>0.315</v>
      </c>
      <c r="H117" s="40">
        <f t="shared" si="6"/>
        <v>4.5465000000000009</v>
      </c>
      <c r="I117" s="40">
        <f>[4]Curves!$G123</f>
        <v>0.36</v>
      </c>
      <c r="J117" s="40">
        <f t="shared" si="7"/>
        <v>4.5915000000000008</v>
      </c>
    </row>
    <row r="118" spans="1:10" x14ac:dyDescent="0.25">
      <c r="A118" s="50">
        <f>[4]Curves!$A124</f>
        <v>40452</v>
      </c>
      <c r="B118" s="40">
        <f>[4]Curves!$E124</f>
        <v>4.0774999999999997</v>
      </c>
      <c r="C118" s="118">
        <f>[4]Curves!$B124</f>
        <v>0.4</v>
      </c>
      <c r="D118" s="40">
        <f t="shared" si="4"/>
        <v>4.4775</v>
      </c>
      <c r="E118" s="40">
        <f>[4]Curves!$J124</f>
        <v>0.13</v>
      </c>
      <c r="F118" s="40">
        <f t="shared" si="5"/>
        <v>4.2074999999999996</v>
      </c>
      <c r="G118" s="40">
        <f>[4]Curves!$K124</f>
        <v>0.36</v>
      </c>
      <c r="H118" s="40">
        <f t="shared" si="6"/>
        <v>4.4375</v>
      </c>
      <c r="I118" s="40">
        <f>[4]Curves!$G124</f>
        <v>0.4</v>
      </c>
      <c r="J118" s="40">
        <f t="shared" si="7"/>
        <v>4.4775</v>
      </c>
    </row>
    <row r="119" spans="1:10" x14ac:dyDescent="0.25">
      <c r="A119" s="50">
        <f>[4]Curves!$A125</f>
        <v>40483</v>
      </c>
      <c r="B119" s="40">
        <f>[4]Curves!$E125</f>
        <v>4.0925000000000002</v>
      </c>
      <c r="C119" s="118">
        <f>[4]Curves!$B125</f>
        <v>0.55500000000000005</v>
      </c>
      <c r="D119" s="40">
        <f t="shared" si="4"/>
        <v>4.6475</v>
      </c>
      <c r="E119" s="40">
        <f>[4]Curves!$J125</f>
        <v>0.13</v>
      </c>
      <c r="F119" s="40">
        <f t="shared" si="5"/>
        <v>4.2225000000000001</v>
      </c>
      <c r="G119" s="40">
        <f>[4]Curves!$K125</f>
        <v>0.46</v>
      </c>
      <c r="H119" s="40">
        <f t="shared" si="6"/>
        <v>4.5525000000000002</v>
      </c>
      <c r="I119" s="40">
        <f>[4]Curves!$G125</f>
        <v>0.73</v>
      </c>
      <c r="J119" s="40">
        <f t="shared" si="7"/>
        <v>4.8224999999999998</v>
      </c>
    </row>
    <row r="120" spans="1:10" x14ac:dyDescent="0.25">
      <c r="A120" s="50">
        <f>[4]Curves!$A126</f>
        <v>40513</v>
      </c>
      <c r="B120" s="40">
        <f>[4]Curves!$E126</f>
        <v>4.1305000000000005</v>
      </c>
      <c r="C120" s="118">
        <f>[4]Curves!$B126</f>
        <v>0.91</v>
      </c>
      <c r="D120" s="40">
        <f t="shared" si="4"/>
        <v>5.0405000000000006</v>
      </c>
      <c r="E120" s="40">
        <f>[4]Curves!$J126</f>
        <v>0.13</v>
      </c>
      <c r="F120" s="40">
        <f t="shared" si="5"/>
        <v>4.2605000000000004</v>
      </c>
      <c r="G120" s="40">
        <f>[4]Curves!$K126</f>
        <v>0.77</v>
      </c>
      <c r="H120" s="40">
        <f t="shared" si="6"/>
        <v>4.900500000000001</v>
      </c>
      <c r="I120" s="40">
        <f>[4]Curves!$G126</f>
        <v>0.98</v>
      </c>
      <c r="J120" s="40">
        <f t="shared" si="7"/>
        <v>5.1105</v>
      </c>
    </row>
    <row r="121" spans="1:10" x14ac:dyDescent="0.25">
      <c r="A121" s="50">
        <f>[4]Curves!$A127</f>
        <v>40544</v>
      </c>
      <c r="B121" s="40">
        <f>[4]Curves!$E127</f>
        <v>4.1755000000000004</v>
      </c>
      <c r="C121" s="118">
        <f>[4]Curves!$B127</f>
        <v>1.2150000000000001</v>
      </c>
      <c r="D121" s="40">
        <f t="shared" si="4"/>
        <v>5.3905000000000003</v>
      </c>
      <c r="E121" s="40">
        <f>[4]Curves!$J127</f>
        <v>4.4999999999999998E-2</v>
      </c>
      <c r="F121" s="40">
        <f t="shared" si="5"/>
        <v>4.2205000000000004</v>
      </c>
      <c r="G121" s="40">
        <f>[4]Curves!$K127</f>
        <v>1.04</v>
      </c>
      <c r="H121" s="40">
        <f t="shared" si="6"/>
        <v>5.2155000000000005</v>
      </c>
      <c r="I121" s="40">
        <f>[4]Curves!$G127</f>
        <v>1.6</v>
      </c>
      <c r="J121" s="40">
        <f t="shared" si="7"/>
        <v>5.775500000000001</v>
      </c>
    </row>
    <row r="122" spans="1:10" x14ac:dyDescent="0.25">
      <c r="A122" s="50">
        <f>[4]Curves!$A128</f>
        <v>40575</v>
      </c>
      <c r="B122" s="40">
        <f>[4]Curves!$E128</f>
        <v>4.2134999999999998</v>
      </c>
      <c r="C122" s="118">
        <f>[4]Curves!$B128</f>
        <v>1.2150000000000001</v>
      </c>
      <c r="D122" s="40">
        <f t="shared" si="4"/>
        <v>5.4284999999999997</v>
      </c>
      <c r="E122" s="40">
        <f>[4]Curves!$J128</f>
        <v>4.4999999999999998E-2</v>
      </c>
      <c r="F122" s="40">
        <f t="shared" si="5"/>
        <v>4.2584999999999997</v>
      </c>
      <c r="G122" s="40">
        <f>[4]Curves!$K128</f>
        <v>1.04</v>
      </c>
      <c r="H122" s="40">
        <f t="shared" si="6"/>
        <v>5.2534999999999998</v>
      </c>
      <c r="I122" s="40">
        <f>[4]Curves!$G128</f>
        <v>1.6</v>
      </c>
      <c r="J122" s="40">
        <f t="shared" si="7"/>
        <v>5.8134999999999994</v>
      </c>
    </row>
    <row r="123" spans="1:10" x14ac:dyDescent="0.25">
      <c r="A123" s="50">
        <f>[4]Curves!$A129</f>
        <v>40603</v>
      </c>
      <c r="B123" s="40">
        <f>[4]Curves!$E129</f>
        <v>4.2074999999999996</v>
      </c>
      <c r="C123" s="118">
        <f>[4]Curves!$B129</f>
        <v>0.65500000000000003</v>
      </c>
      <c r="D123" s="40">
        <f t="shared" si="4"/>
        <v>4.8624999999999998</v>
      </c>
      <c r="E123" s="40">
        <f>[4]Curves!$J129</f>
        <v>4.4999999999999998E-2</v>
      </c>
      <c r="F123" s="40">
        <f t="shared" si="5"/>
        <v>4.2524999999999995</v>
      </c>
      <c r="G123" s="40">
        <f>[4]Curves!$K129</f>
        <v>0.54</v>
      </c>
      <c r="H123" s="40">
        <f t="shared" si="6"/>
        <v>4.7474999999999996</v>
      </c>
      <c r="I123" s="40">
        <f>[4]Curves!$G129</f>
        <v>0.72</v>
      </c>
      <c r="J123" s="40">
        <f t="shared" si="7"/>
        <v>4.9274999999999993</v>
      </c>
    </row>
    <row r="124" spans="1:10" x14ac:dyDescent="0.25">
      <c r="A124" s="50">
        <f>[4]Curves!$A130</f>
        <v>40634</v>
      </c>
      <c r="B124" s="40">
        <f>[4]Curves!$E130</f>
        <v>4.2074999999999996</v>
      </c>
      <c r="C124" s="118">
        <f>[4]Curves!$B130</f>
        <v>0.435</v>
      </c>
      <c r="D124" s="40">
        <f t="shared" si="4"/>
        <v>4.6424999999999992</v>
      </c>
      <c r="E124" s="40">
        <f>[4]Curves!$J130</f>
        <v>4.4999999999999998E-2</v>
      </c>
      <c r="F124" s="40">
        <f t="shared" si="5"/>
        <v>4.2524999999999995</v>
      </c>
      <c r="G124" s="40">
        <f>[4]Curves!$K130</f>
        <v>0.36</v>
      </c>
      <c r="H124" s="40">
        <f t="shared" si="6"/>
        <v>4.5674999999999999</v>
      </c>
      <c r="I124" s="40">
        <f>[4]Curves!$G130</f>
        <v>0.38</v>
      </c>
      <c r="J124" s="40">
        <f t="shared" si="7"/>
        <v>4.5874999999999995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37183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26.153133333333333</v>
      </c>
      <c r="D9" s="22">
        <f ca="1">IF(ISERROR(AVERAGE(OFFSET('Off Peak Curve Sum'!$D$6,1,0,10,1))),0,AVERAGE(OFFSET('Off Peak Curve Sum'!$D$6,1,0,10,1)))</f>
        <v>24.145</v>
      </c>
      <c r="E9" s="22">
        <f ca="1">IF(ISERROR((SUM(OFFSET('Off Peak Curve Sum'!$D$6,14,0,19,1))+ 11* 'Off Peak Curve Sum'!$D$38)/30), 'Off Peak Curve Sum'!$D$38,(SUM(OFFSET('Off Peak Curve Sum'!$D$6,14,0,19,1))+ 11* 'Off Peak Curve Sum'!$D$38)/30)</f>
        <v>24.758399999999998</v>
      </c>
      <c r="F9" s="22">
        <f>VLOOKUP(F$7,'Off Peak Curve Sum'!$A$7:$AG$161,4)</f>
        <v>29.556000000000001</v>
      </c>
      <c r="G9" s="23">
        <f t="shared" ref="G9:G15" ca="1" si="4">AVERAGE(D9,E9,F9)</f>
        <v>26.153133333333333</v>
      </c>
      <c r="H9" s="130">
        <f t="shared" ref="H9:H15" si="5">AB9</f>
        <v>27.81</v>
      </c>
      <c r="I9" s="130">
        <f t="shared" ref="I9:S9" si="6">AC9</f>
        <v>25.339000000000002</v>
      </c>
      <c r="J9" s="130">
        <f t="shared" si="6"/>
        <v>21.476000000000003</v>
      </c>
      <c r="K9" s="130">
        <f t="shared" si="6"/>
        <v>18.217000000000002</v>
      </c>
      <c r="L9" s="130">
        <f t="shared" si="6"/>
        <v>19.798000000000002</v>
      </c>
      <c r="M9" s="130">
        <f t="shared" si="6"/>
        <v>20.813000000000002</v>
      </c>
      <c r="N9" s="130">
        <f t="shared" si="6"/>
        <v>29.036000000000001</v>
      </c>
      <c r="O9" s="130">
        <f t="shared" si="6"/>
        <v>33.387</v>
      </c>
      <c r="P9" s="130">
        <f t="shared" si="6"/>
        <v>28.85</v>
      </c>
      <c r="Q9" s="130">
        <f t="shared" si="6"/>
        <v>26.806000000000001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25.394500000000004</v>
      </c>
      <c r="U9" s="23">
        <f t="shared" ref="U9:U15" si="8">AVERAGE(AN9:AY9)</f>
        <v>26.269000000000005</v>
      </c>
      <c r="V9" s="23">
        <f t="shared" ref="V9:V15" si="9">AVERAGE(AZ9:EE9)</f>
        <v>27.026595238095236</v>
      </c>
      <c r="W9" s="14"/>
      <c r="X9" s="64">
        <f t="shared" ref="X9:X15" ca="1" si="10">AVERAGE(D9:F9,AB9:EE9)</f>
        <v>26.744643243243235</v>
      </c>
      <c r="Y9" s="16"/>
      <c r="Z9" s="39"/>
      <c r="AB9" s="22">
        <f>VLOOKUP(AB$7,'Off Peak Curve Sum'!$A$7:$AG$161,4)</f>
        <v>27.81</v>
      </c>
      <c r="AC9" s="22">
        <f>VLOOKUP(AC$7,'Off Peak Curve Sum'!$A$7:$AG$161,4)</f>
        <v>25.339000000000002</v>
      </c>
      <c r="AD9" s="22">
        <f>VLOOKUP(AD$7,'Off Peak Curve Sum'!$A$7:$AG$161,4)</f>
        <v>21.476000000000003</v>
      </c>
      <c r="AE9" s="22">
        <f>VLOOKUP(AE$7,'Off Peak Curve Sum'!$A$7:$AG$161,4)</f>
        <v>18.217000000000002</v>
      </c>
      <c r="AF9" s="22">
        <f>VLOOKUP(AF$7,'Off Peak Curve Sum'!$A$7:$AG$161,4)</f>
        <v>19.798000000000002</v>
      </c>
      <c r="AG9" s="22">
        <f>VLOOKUP(AG$7,'Off Peak Curve Sum'!$A$7:$AG$161,4)</f>
        <v>20.813000000000002</v>
      </c>
      <c r="AH9" s="22">
        <f>VLOOKUP(AH$7,'Off Peak Curve Sum'!$A$7:$AG$161,4)</f>
        <v>29.036000000000001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26.806000000000001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28.556000000000001</v>
      </c>
      <c r="AO9" s="22">
        <f>VLOOKUP(AO$7,'Off Peak Curve Sum'!$A$7:$AG$161,4)</f>
        <v>27.429000000000002</v>
      </c>
      <c r="AP9" s="22">
        <f>VLOOKUP(AP$7,'Off Peak Curve Sum'!$A$7:$AG$161,4)</f>
        <v>25.048000000000002</v>
      </c>
      <c r="AQ9" s="22">
        <f>VLOOKUP(AQ$7,'Off Peak Curve Sum'!$A$7:$AG$161,4)</f>
        <v>21.567</v>
      </c>
      <c r="AR9" s="22">
        <f>VLOOKUP(AR$7,'Off Peak Curve Sum'!$A$7:$AG$161,4)</f>
        <v>11.742000000000001</v>
      </c>
      <c r="AS9" s="22">
        <f>VLOOKUP(AS$7,'Off Peak Curve Sum'!$A$7:$AG$161,4)</f>
        <v>14.083</v>
      </c>
      <c r="AT9" s="22">
        <f>VLOOKUP(AT$7,'Off Peak Curve Sum'!$A$7:$AG$161,4)</f>
        <v>35.46</v>
      </c>
      <c r="AU9" s="22">
        <f>VLOOKUP(AU$7,'Off Peak Curve Sum'!$A$7:$AG$161,4)</f>
        <v>37.492000000000004</v>
      </c>
      <c r="AV9" s="22">
        <f>VLOOKUP(AV$7,'Off Peak Curve Sum'!$A$7:$AG$161,4)</f>
        <v>31.896000000000001</v>
      </c>
      <c r="AW9" s="22">
        <f>VLOOKUP(AW$7,'Off Peak Curve Sum'!$A$7:$AG$161,4)</f>
        <v>27</v>
      </c>
      <c r="AX9" s="22">
        <f>VLOOKUP(AX$7,'Off Peak Curve Sum'!$A$7:$AG$161,4)</f>
        <v>24.35</v>
      </c>
      <c r="AY9" s="22">
        <f>VLOOKUP(AY$7,'Off Peak Curve Sum'!$A$7:$AG$161,4)</f>
        <v>30.605</v>
      </c>
      <c r="AZ9" s="22">
        <f>VLOOKUP(AZ$7,'Off Peak Curve Sum'!$A$7:$AG$161,4)</f>
        <v>27.819000000000003</v>
      </c>
      <c r="BA9" s="22">
        <f>VLOOKUP(BA$7,'Off Peak Curve Sum'!$A$7:$AG$161,4)</f>
        <v>26.837</v>
      </c>
      <c r="BB9" s="22">
        <f>VLOOKUP(BB$7,'Off Peak Curve Sum'!$A$7:$AG$161,4)</f>
        <v>25.173999999999999</v>
      </c>
      <c r="BC9" s="22">
        <f>VLOOKUP(BC$7,'Off Peak Curve Sum'!$A$7:$AG$161,4)</f>
        <v>22.347000000000001</v>
      </c>
      <c r="BD9" s="22">
        <f>VLOOKUP(BD$7,'Off Peak Curve Sum'!$A$7:$AG$161,4)</f>
        <v>13.94</v>
      </c>
      <c r="BE9" s="22">
        <f>VLOOKUP(BE$7,'Off Peak Curve Sum'!$A$7:$AG$161,4)</f>
        <v>16.608000000000001</v>
      </c>
      <c r="BF9" s="22">
        <f>VLOOKUP(BF$7,'Off Peak Curve Sum'!$A$7:$AG$161,4)</f>
        <v>33.679000000000002</v>
      </c>
      <c r="BG9" s="22">
        <f>VLOOKUP(BG$7,'Off Peak Curve Sum'!$A$7:$AG$161,4)</f>
        <v>35.323</v>
      </c>
      <c r="BH9" s="22">
        <f>VLOOKUP(BH$7,'Off Peak Curve Sum'!$A$7:$AG$161,4)</f>
        <v>30.843</v>
      </c>
      <c r="BI9" s="22">
        <f>VLOOKUP(BI$7,'Off Peak Curve Sum'!$A$7:$AG$161,4)</f>
        <v>26.822000000000003</v>
      </c>
      <c r="BJ9" s="22">
        <f>VLOOKUP(BJ$7,'Off Peak Curve Sum'!$A$7:$AG$161,4)</f>
        <v>24.897000000000002</v>
      </c>
      <c r="BK9" s="22">
        <f>VLOOKUP(BK$7,'Off Peak Curve Sum'!$A$7:$AG$161,4)</f>
        <v>29.988000000000003</v>
      </c>
      <c r="BL9" s="22">
        <f>VLOOKUP(BL$7,'Off Peak Curve Sum'!$A$7:$AG$161,4)</f>
        <v>27.959</v>
      </c>
      <c r="BM9" s="22">
        <f>VLOOKUP(BM$7,'Off Peak Curve Sum'!$A$7:$AG$161,4)</f>
        <v>27.306000000000001</v>
      </c>
      <c r="BN9" s="22">
        <f>VLOOKUP(BN$7,'Off Peak Curve Sum'!$A$7:$AG$161,4)</f>
        <v>25.602</v>
      </c>
      <c r="BO9" s="22">
        <f>VLOOKUP(BO$7,'Off Peak Curve Sum'!$A$7:$AG$161,4)</f>
        <v>22.992000000000001</v>
      </c>
      <c r="BP9" s="22">
        <f>VLOOKUP(BP$7,'Off Peak Curve Sum'!$A$7:$AG$161,4)</f>
        <v>15.236000000000001</v>
      </c>
      <c r="BQ9" s="22">
        <f>VLOOKUP(BQ$7,'Off Peak Curve Sum'!$A$7:$AG$161,4)</f>
        <v>17.736000000000001</v>
      </c>
      <c r="BR9" s="22">
        <f>VLOOKUP(BR$7,'Off Peak Curve Sum'!$A$7:$AG$161,4)</f>
        <v>33.417999999999999</v>
      </c>
      <c r="BS9" s="22">
        <f>VLOOKUP(BS$7,'Off Peak Curve Sum'!$A$7:$AG$161,4)</f>
        <v>35.244999999999997</v>
      </c>
      <c r="BT9" s="22">
        <f>VLOOKUP(BT$7,'Off Peak Curve Sum'!$A$7:$AG$161,4)</f>
        <v>30.863000000000003</v>
      </c>
      <c r="BU9" s="22">
        <f>VLOOKUP(BU$7,'Off Peak Curve Sum'!$A$7:$AG$161,4)</f>
        <v>27.123000000000001</v>
      </c>
      <c r="BV9" s="22">
        <f>VLOOKUP(BV$7,'Off Peak Curve Sum'!$A$7:$AG$161,4)</f>
        <v>25.323</v>
      </c>
      <c r="BW9" s="22">
        <f>VLOOKUP(BW$7,'Off Peak Curve Sum'!$A$7:$AG$161,4)</f>
        <v>29.988000000000003</v>
      </c>
      <c r="BX9" s="22">
        <f>VLOOKUP(BX$7,'Off Peak Curve Sum'!$A$7:$AG$161,4)</f>
        <v>28.113000000000003</v>
      </c>
      <c r="BY9" s="22">
        <f>VLOOKUP(BY$7,'Off Peak Curve Sum'!$A$7:$AG$161,4)</f>
        <v>27.536000000000001</v>
      </c>
      <c r="BZ9" s="22">
        <f>VLOOKUP(BZ$7,'Off Peak Curve Sum'!$A$7:$AG$161,4)</f>
        <v>26.001000000000001</v>
      </c>
      <c r="CA9" s="22">
        <f>VLOOKUP(CA$7,'Off Peak Curve Sum'!$A$7:$AG$161,4)</f>
        <v>23.473000000000003</v>
      </c>
      <c r="CB9" s="22">
        <f>VLOOKUP(CB$7,'Off Peak Curve Sum'!$A$7:$AG$161,4)</f>
        <v>16.897000000000002</v>
      </c>
      <c r="CC9" s="22">
        <f>VLOOKUP(CC$7,'Off Peak Curve Sum'!$A$7:$AG$161,4)</f>
        <v>18.835000000000001</v>
      </c>
      <c r="CD9" s="22">
        <f>VLOOKUP(CD$7,'Off Peak Curve Sum'!$A$7:$AG$161,4)</f>
        <v>33.067</v>
      </c>
      <c r="CE9" s="22">
        <f>VLOOKUP(CE$7,'Off Peak Curve Sum'!$A$7:$AG$161,4)</f>
        <v>34.756</v>
      </c>
      <c r="CF9" s="22">
        <f>VLOOKUP(CF$7,'Off Peak Curve Sum'!$A$7:$AG$161,4)</f>
        <v>30.745000000000001</v>
      </c>
      <c r="CG9" s="22">
        <f>VLOOKUP(CG$7,'Off Peak Curve Sum'!$A$7:$AG$161,4)</f>
        <v>27.341000000000001</v>
      </c>
      <c r="CH9" s="22">
        <f>VLOOKUP(CH$7,'Off Peak Curve Sum'!$A$7:$AG$161,4)</f>
        <v>25.704999999999998</v>
      </c>
      <c r="CI9" s="22">
        <f>VLOOKUP(CI$7,'Off Peak Curve Sum'!$A$7:$AG$161,4)</f>
        <v>29.98</v>
      </c>
      <c r="CJ9" s="22">
        <f>VLOOKUP(CJ$7,'Off Peak Curve Sum'!$A$7:$AG$161,4)</f>
        <v>28.317</v>
      </c>
      <c r="CK9" s="22">
        <f>VLOOKUP(CK$7,'Off Peak Curve Sum'!$A$7:$AG$161,4)</f>
        <v>27.701000000000001</v>
      </c>
      <c r="CL9" s="22">
        <f>VLOOKUP(CL$7,'Off Peak Curve Sum'!$A$7:$AG$161,4)</f>
        <v>26.306000000000001</v>
      </c>
      <c r="CM9" s="22">
        <f>VLOOKUP(CM$7,'Off Peak Curve Sum'!$A$7:$AG$161,4)</f>
        <v>24</v>
      </c>
      <c r="CN9" s="22">
        <f>VLOOKUP(CN$7,'Off Peak Curve Sum'!$A$7:$AG$161,4)</f>
        <v>18.035</v>
      </c>
      <c r="CO9" s="22">
        <f>VLOOKUP(CO$7,'Off Peak Curve Sum'!$A$7:$AG$161,4)</f>
        <v>19.805</v>
      </c>
      <c r="CP9" s="22">
        <f>VLOOKUP(CP$7,'Off Peak Curve Sum'!$A$7:$AG$161,4)</f>
        <v>32.688000000000002</v>
      </c>
      <c r="CQ9" s="22">
        <f>VLOOKUP(CQ$7,'Off Peak Curve Sum'!$A$7:$AG$161,4)</f>
        <v>34.261000000000003</v>
      </c>
      <c r="CR9" s="22">
        <f>VLOOKUP(CR$7,'Off Peak Curve Sum'!$A$7:$AG$161,4)</f>
        <v>30.46</v>
      </c>
      <c r="CS9" s="22">
        <f>VLOOKUP(CS$7,'Off Peak Curve Sum'!$A$7:$AG$161,4)</f>
        <v>27.676000000000002</v>
      </c>
      <c r="CT9" s="22">
        <f>VLOOKUP(CT$7,'Off Peak Curve Sum'!$A$7:$AG$161,4)</f>
        <v>26.036000000000001</v>
      </c>
      <c r="CU9" s="22">
        <f>VLOOKUP(CU$7,'Off Peak Curve Sum'!$A$7:$AG$161,4)</f>
        <v>29.896000000000001</v>
      </c>
      <c r="CV9" s="22">
        <f>VLOOKUP(CV$7,'Off Peak Curve Sum'!$A$7:$AG$161,4)</f>
        <v>28.427</v>
      </c>
      <c r="CW9" s="22">
        <f>VLOOKUP(CW$7,'Off Peak Curve Sum'!$A$7:$AG$161,4)</f>
        <v>27.889000000000003</v>
      </c>
      <c r="CX9" s="22">
        <f>VLOOKUP(CX$7,'Off Peak Curve Sum'!$A$7:$AG$161,4)</f>
        <v>26.475000000000001</v>
      </c>
      <c r="CY9" s="22">
        <f>VLOOKUP(CY$7,'Off Peak Curve Sum'!$A$7:$AG$161,4)</f>
        <v>24.585000000000001</v>
      </c>
      <c r="CZ9" s="22">
        <f>VLOOKUP(CZ$7,'Off Peak Curve Sum'!$A$7:$AG$161,4)</f>
        <v>18.89</v>
      </c>
      <c r="DA9" s="22">
        <f>VLOOKUP(DA$7,'Off Peak Curve Sum'!$A$7:$AG$161,4)</f>
        <v>20.246000000000002</v>
      </c>
      <c r="DB9" s="22">
        <f>VLOOKUP(DB$7,'Off Peak Curve Sum'!$A$7:$AG$161,4)</f>
        <v>32.562000000000005</v>
      </c>
      <c r="DC9" s="22">
        <f>VLOOKUP(DC$7,'Off Peak Curve Sum'!$A$7:$AG$161,4)</f>
        <v>33.776000000000003</v>
      </c>
      <c r="DD9" s="22">
        <f>VLOOKUP(DD$7,'Off Peak Curve Sum'!$A$7:$AG$161,4)</f>
        <v>30.568000000000001</v>
      </c>
      <c r="DE9" s="22">
        <f>VLOOKUP(DE$7,'Off Peak Curve Sum'!$A$7:$AG$161,4)</f>
        <v>27.862000000000002</v>
      </c>
      <c r="DF9" s="22">
        <f>VLOOKUP(DF$7,'Off Peak Curve Sum'!$A$7:$AG$161,4)</f>
        <v>26.182000000000002</v>
      </c>
      <c r="DG9" s="22">
        <f>VLOOKUP(DG$7,'Off Peak Curve Sum'!$A$7:$AG$161,4)</f>
        <v>29.913</v>
      </c>
      <c r="DH9" s="22">
        <f>VLOOKUP(DH$7,'Off Peak Curve Sum'!$A$7:$AG$161,4)</f>
        <v>28.548000000000002</v>
      </c>
      <c r="DI9" s="22">
        <f>VLOOKUP(DI$7,'Off Peak Curve Sum'!$A$7:$AG$161,4)</f>
        <v>28.037000000000003</v>
      </c>
      <c r="DJ9" s="22">
        <f>VLOOKUP(DJ$7,'Off Peak Curve Sum'!$A$7:$AG$161,4)</f>
        <v>26.736000000000001</v>
      </c>
      <c r="DK9" s="22">
        <f>VLOOKUP(DK$7,'Off Peak Curve Sum'!$A$7:$AG$161,4)</f>
        <v>24.999000000000002</v>
      </c>
      <c r="DL9" s="22">
        <f>VLOOKUP(DL$7,'Off Peak Curve Sum'!$A$7:$AG$161,4)</f>
        <v>19.366</v>
      </c>
      <c r="DM9" s="22">
        <f>VLOOKUP(DM$7,'Off Peak Curve Sum'!$A$7:$AG$161,4)</f>
        <v>21.271000000000001</v>
      </c>
      <c r="DN9" s="22">
        <f>VLOOKUP(DN$7,'Off Peak Curve Sum'!$A$7:$AG$161,4)</f>
        <v>32.393000000000001</v>
      </c>
      <c r="DO9" s="22">
        <f>VLOOKUP(DO$7,'Off Peak Curve Sum'!$A$7:$AG$161,4)</f>
        <v>33.508000000000003</v>
      </c>
      <c r="DP9" s="22">
        <f>VLOOKUP(DP$7,'Off Peak Curve Sum'!$A$7:$AG$161,4)</f>
        <v>30.539000000000001</v>
      </c>
      <c r="DQ9" s="22">
        <f>VLOOKUP(DQ$7,'Off Peak Curve Sum'!$A$7:$AG$161,4)</f>
        <v>28.059000000000001</v>
      </c>
      <c r="DR9" s="22">
        <f>VLOOKUP(DR$7,'Off Peak Curve Sum'!$A$7:$AG$161,4)</f>
        <v>26.454999999999998</v>
      </c>
      <c r="DS9" s="22">
        <f>VLOOKUP(DS$7,'Off Peak Curve Sum'!$A$7:$AG$161,4)</f>
        <v>29.941000000000003</v>
      </c>
      <c r="DT9" s="22">
        <f>VLOOKUP(DT$7,'Off Peak Curve Sum'!$A$7:$AG$161,4)</f>
        <v>28.502000000000002</v>
      </c>
      <c r="DU9" s="22">
        <f>VLOOKUP(DU$7,'Off Peak Curve Sum'!$A$7:$AG$161,4)</f>
        <v>28.211000000000002</v>
      </c>
      <c r="DV9" s="22">
        <f>VLOOKUP(DV$7,'Off Peak Curve Sum'!$A$7:$AG$161,4)</f>
        <v>27.129000000000001</v>
      </c>
      <c r="DW9" s="22">
        <f>VLOOKUP(DW$7,'Off Peak Curve Sum'!$A$7:$AG$161,4)</f>
        <v>25.403000000000002</v>
      </c>
      <c r="DX9" s="22">
        <f>VLOOKUP(DX$7,'Off Peak Curve Sum'!$A$7:$AG$161,4)</f>
        <v>20.134</v>
      </c>
      <c r="DY9" s="22">
        <f>VLOOKUP(DY$7,'Off Peak Curve Sum'!$A$7:$AG$161,4)</f>
        <v>21.937000000000001</v>
      </c>
      <c r="DZ9" s="22">
        <f>VLOOKUP(DZ$7,'Off Peak Curve Sum'!$A$7:$AG$161,4)</f>
        <v>32.244</v>
      </c>
      <c r="EA9" s="22">
        <f>VLOOKUP(EA$7,'Off Peak Curve Sum'!$A$7:$AG$161,4)</f>
        <v>33.284999999999997</v>
      </c>
      <c r="EB9" s="22">
        <f>VLOOKUP(EB$7,'Off Peak Curve Sum'!$A$7:$AG$161,4)</f>
        <v>30.517000000000003</v>
      </c>
      <c r="EC9" s="22">
        <f>VLOOKUP(EC$7,'Off Peak Curve Sum'!$A$7:$AG$161,4)</f>
        <v>28.081000000000003</v>
      </c>
      <c r="ED9" s="22">
        <f>VLOOKUP(ED$7,'Off Peak Curve Sum'!$A$7:$AG$161,4)</f>
        <v>26.886000000000003</v>
      </c>
      <c r="EE9" s="22">
        <f>VLOOKUP(EE$7,'Off Peak Curve Sum'!$A$7:$AG$161,4)</f>
        <v>29.98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25.857733333333339</v>
      </c>
      <c r="D10" s="22">
        <f ca="1">IF(ISERROR(AVERAGE(OFFSET('Off Peak Curve Sum'!$C$6,1,0,10,1))),0,AVERAGE(OFFSET('Off Peak Curve Sum'!$C$6,1,0,10,1)))</f>
        <v>24.1</v>
      </c>
      <c r="E10" s="22">
        <f ca="1">IF(ISERROR((SUM(OFFSET('Off Peak Curve Sum'!$C$6,14,0,19,1))+ 11* 'Off Peak Curve Sum'!$C$38)/30), 'Off Peak Curve Sum'!$C$38,(SUM(OFFSET('Off Peak Curve Sum'!$C$6,14,0,19,1))+ 11* 'Off Peak Curve Sum'!$C$38)/30)</f>
        <v>24.683200000000003</v>
      </c>
      <c r="F10" s="22">
        <f>VLOOKUP(F$7,'Off Peak Curve Sum'!$A$7:$AG$161,3)</f>
        <v>28.79</v>
      </c>
      <c r="G10" s="23">
        <f t="shared" ca="1" si="4"/>
        <v>25.857733333333339</v>
      </c>
      <c r="H10" s="131">
        <f t="shared" si="5"/>
        <v>27.149000000000001</v>
      </c>
      <c r="I10" s="131">
        <f t="shared" ref="I10:S15" si="11">AC10</f>
        <v>24.718</v>
      </c>
      <c r="J10" s="131">
        <f t="shared" si="11"/>
        <v>22.137</v>
      </c>
      <c r="K10" s="131">
        <f t="shared" si="11"/>
        <v>19.083000000000002</v>
      </c>
      <c r="L10" s="131">
        <f t="shared" si="11"/>
        <v>21.177</v>
      </c>
      <c r="M10" s="131">
        <f t="shared" si="11"/>
        <v>22.188000000000002</v>
      </c>
      <c r="N10" s="131">
        <f t="shared" si="11"/>
        <v>30.294</v>
      </c>
      <c r="O10" s="131">
        <f t="shared" si="11"/>
        <v>34.79</v>
      </c>
      <c r="P10" s="131">
        <f t="shared" si="11"/>
        <v>29.9</v>
      </c>
      <c r="Q10" s="131">
        <f t="shared" si="11"/>
        <v>28.694000000000003</v>
      </c>
      <c r="R10" s="131">
        <f t="shared" si="11"/>
        <v>22.167000000000002</v>
      </c>
      <c r="S10" s="131">
        <f t="shared" si="11"/>
        <v>28.315000000000001</v>
      </c>
      <c r="T10" s="23">
        <f t="shared" si="7"/>
        <v>25.884333333333334</v>
      </c>
      <c r="U10" s="23">
        <f t="shared" si="8"/>
        <v>27.887833333333333</v>
      </c>
      <c r="V10" s="23">
        <f t="shared" si="9"/>
        <v>29.549023809523803</v>
      </c>
      <c r="W10" s="71"/>
      <c r="X10" s="74">
        <f t="shared" ca="1" si="10"/>
        <v>28.873488288288275</v>
      </c>
      <c r="Y10" s="16"/>
      <c r="Z10" s="39"/>
      <c r="AB10" s="25">
        <f>VLOOKUP(AB$7,'Off Peak Curve Sum'!$A$7:$AG$161,3)</f>
        <v>27.149000000000001</v>
      </c>
      <c r="AC10" s="25">
        <f>VLOOKUP(AC$7,'Off Peak Curve Sum'!$A$7:$AG$161,3)</f>
        <v>24.718</v>
      </c>
      <c r="AD10" s="25">
        <f>VLOOKUP(AD$7,'Off Peak Curve Sum'!$A$7:$AG$161,3)</f>
        <v>22.137</v>
      </c>
      <c r="AE10" s="25">
        <f>VLOOKUP(AE$7,'Off Peak Curve Sum'!$A$7:$AG$161,3)</f>
        <v>19.083000000000002</v>
      </c>
      <c r="AF10" s="25">
        <f>VLOOKUP(AF$7,'Off Peak Curve Sum'!$A$7:$AG$161,3)</f>
        <v>21.177</v>
      </c>
      <c r="AG10" s="25">
        <f>VLOOKUP(AG$7,'Off Peak Curve Sum'!$A$7:$AG$161,3)</f>
        <v>22.188000000000002</v>
      </c>
      <c r="AH10" s="25">
        <f>VLOOKUP(AH$7,'Off Peak Curve Sum'!$A$7:$AG$161,3)</f>
        <v>30.294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28.694000000000003</v>
      </c>
      <c r="AL10" s="25">
        <f>VLOOKUP(AL$7,'Off Peak Curve Sum'!$A$7:$AG$161,3)</f>
        <v>22.167000000000002</v>
      </c>
      <c r="AM10" s="25">
        <f>VLOOKUP(AM$7,'Off Peak Curve Sum'!$A$7:$AG$161,3)</f>
        <v>28.315000000000001</v>
      </c>
      <c r="AN10" s="25">
        <f>VLOOKUP(AN$7,'Off Peak Curve Sum'!$A$7:$AG$161,3)</f>
        <v>27.234000000000002</v>
      </c>
      <c r="AO10" s="25">
        <f>VLOOKUP(AO$7,'Off Peak Curve Sum'!$A$7:$AG$161,3)</f>
        <v>27.054000000000002</v>
      </c>
      <c r="AP10" s="25">
        <f>VLOOKUP(AP$7,'Off Peak Curve Sum'!$A$7:$AG$161,3)</f>
        <v>25.649000000000001</v>
      </c>
      <c r="AQ10" s="25">
        <f>VLOOKUP(AQ$7,'Off Peak Curve Sum'!$A$7:$AG$161,3)</f>
        <v>23.717000000000002</v>
      </c>
      <c r="AR10" s="25">
        <f>VLOOKUP(AR$7,'Off Peak Curve Sum'!$A$7:$AG$161,3)</f>
        <v>14.863000000000001</v>
      </c>
      <c r="AS10" s="25">
        <f>VLOOKUP(AS$7,'Off Peak Curve Sum'!$A$7:$AG$161,3)</f>
        <v>17.938000000000002</v>
      </c>
      <c r="AT10" s="25">
        <f>VLOOKUP(AT$7,'Off Peak Curve Sum'!$A$7:$AG$161,3)</f>
        <v>37.015999999999998</v>
      </c>
      <c r="AU10" s="25">
        <f>VLOOKUP(AU$7,'Off Peak Curve Sum'!$A$7:$AG$161,3)</f>
        <v>39.091999999999999</v>
      </c>
      <c r="AV10" s="25">
        <f>VLOOKUP(AV$7,'Off Peak Curve Sum'!$A$7:$AG$161,3)</f>
        <v>33.353999999999999</v>
      </c>
      <c r="AW10" s="25">
        <f>VLOOKUP(AW$7,'Off Peak Curve Sum'!$A$7:$AG$161,3)</f>
        <v>29.153000000000002</v>
      </c>
      <c r="AX10" s="25">
        <f>VLOOKUP(AX$7,'Off Peak Curve Sum'!$A$7:$AG$161,3)</f>
        <v>26.725000000000001</v>
      </c>
      <c r="AY10" s="25">
        <f>VLOOKUP(AY$7,'Off Peak Curve Sum'!$A$7:$AG$161,3)</f>
        <v>32.859000000000002</v>
      </c>
      <c r="AZ10" s="25">
        <f>VLOOKUP(AZ$7,'Off Peak Curve Sum'!$A$7:$AG$161,3)</f>
        <v>27.069000000000003</v>
      </c>
      <c r="BA10" s="25">
        <f>VLOOKUP(BA$7,'Off Peak Curve Sum'!$A$7:$AG$161,3)</f>
        <v>26.82</v>
      </c>
      <c r="BB10" s="25">
        <f>VLOOKUP(BB$7,'Off Peak Curve Sum'!$A$7:$AG$161,3)</f>
        <v>25.96</v>
      </c>
      <c r="BC10" s="25">
        <f>VLOOKUP(BC$7,'Off Peak Curve Sum'!$A$7:$AG$161,3)</f>
        <v>24.389000000000003</v>
      </c>
      <c r="BD10" s="25">
        <f>VLOOKUP(BD$7,'Off Peak Curve Sum'!$A$7:$AG$161,3)</f>
        <v>16.788</v>
      </c>
      <c r="BE10" s="25">
        <f>VLOOKUP(BE$7,'Off Peak Curve Sum'!$A$7:$AG$161,3)</f>
        <v>19.984000000000002</v>
      </c>
      <c r="BF10" s="25">
        <f>VLOOKUP(BF$7,'Off Peak Curve Sum'!$A$7:$AG$161,3)</f>
        <v>35.216999999999999</v>
      </c>
      <c r="BG10" s="25">
        <f>VLOOKUP(BG$7,'Off Peak Curve Sum'!$A$7:$AG$161,3)</f>
        <v>36.909999999999997</v>
      </c>
      <c r="BH10" s="25">
        <f>VLOOKUP(BH$7,'Off Peak Curve Sum'!$A$7:$AG$161,3)</f>
        <v>32.317</v>
      </c>
      <c r="BI10" s="25">
        <f>VLOOKUP(BI$7,'Off Peak Curve Sum'!$A$7:$AG$161,3)</f>
        <v>28.978000000000002</v>
      </c>
      <c r="BJ10" s="25">
        <f>VLOOKUP(BJ$7,'Off Peak Curve Sum'!$A$7:$AG$161,3)</f>
        <v>27.054000000000002</v>
      </c>
      <c r="BK10" s="25">
        <f>VLOOKUP(BK$7,'Off Peak Curve Sum'!$A$7:$AG$161,3)</f>
        <v>32.145000000000003</v>
      </c>
      <c r="BL10" s="25">
        <f>VLOOKUP(BL$7,'Off Peak Curve Sum'!$A$7:$AG$161,3)</f>
        <v>27.277000000000001</v>
      </c>
      <c r="BM10" s="25">
        <f>VLOOKUP(BM$7,'Off Peak Curve Sum'!$A$7:$AG$161,3)</f>
        <v>27.396000000000001</v>
      </c>
      <c r="BN10" s="25">
        <f>VLOOKUP(BN$7,'Off Peak Curve Sum'!$A$7:$AG$161,3)</f>
        <v>26.421000000000003</v>
      </c>
      <c r="BO10" s="25">
        <f>VLOOKUP(BO$7,'Off Peak Curve Sum'!$A$7:$AG$161,3)</f>
        <v>24.993000000000002</v>
      </c>
      <c r="BP10" s="25">
        <f>VLOOKUP(BP$7,'Off Peak Curve Sum'!$A$7:$AG$161,3)</f>
        <v>17.977</v>
      </c>
      <c r="BQ10" s="25">
        <f>VLOOKUP(BQ$7,'Off Peak Curve Sum'!$A$7:$AG$161,3)</f>
        <v>20.963000000000001</v>
      </c>
      <c r="BR10" s="25">
        <f>VLOOKUP(BR$7,'Off Peak Curve Sum'!$A$7:$AG$161,3)</f>
        <v>34.896000000000001</v>
      </c>
      <c r="BS10" s="25">
        <f>VLOOKUP(BS$7,'Off Peak Curve Sum'!$A$7:$AG$161,3)</f>
        <v>36.863</v>
      </c>
      <c r="BT10" s="25">
        <f>VLOOKUP(BT$7,'Off Peak Curve Sum'!$A$7:$AG$161,3)</f>
        <v>32.353000000000002</v>
      </c>
      <c r="BU10" s="25">
        <f>VLOOKUP(BU$7,'Off Peak Curve Sum'!$A$7:$AG$161,3)</f>
        <v>29.204000000000001</v>
      </c>
      <c r="BV10" s="25">
        <f>VLOOKUP(BV$7,'Off Peak Curve Sum'!$A$7:$AG$161,3)</f>
        <v>27.417000000000002</v>
      </c>
      <c r="BW10" s="25">
        <f>VLOOKUP(BW$7,'Off Peak Curve Sum'!$A$7:$AG$161,3)</f>
        <v>32.08</v>
      </c>
      <c r="BX10" s="25">
        <f>VLOOKUP(BX$7,'Off Peak Curve Sum'!$A$7:$AG$161,3)</f>
        <v>27.542000000000002</v>
      </c>
      <c r="BY10" s="25">
        <f>VLOOKUP(BY$7,'Off Peak Curve Sum'!$A$7:$AG$161,3)</f>
        <v>27.694000000000003</v>
      </c>
      <c r="BZ10" s="25">
        <f>VLOOKUP(BZ$7,'Off Peak Curve Sum'!$A$7:$AG$161,3)</f>
        <v>26.848000000000003</v>
      </c>
      <c r="CA10" s="25">
        <f>VLOOKUP(CA$7,'Off Peak Curve Sum'!$A$7:$AG$161,3)</f>
        <v>25.372</v>
      </c>
      <c r="CB10" s="25">
        <f>VLOOKUP(CB$7,'Off Peak Curve Sum'!$A$7:$AG$161,3)</f>
        <v>19.503</v>
      </c>
      <c r="CC10" s="25">
        <f>VLOOKUP(CC$7,'Off Peak Curve Sum'!$A$7:$AG$161,3)</f>
        <v>21.913</v>
      </c>
      <c r="CD10" s="25">
        <f>VLOOKUP(CD$7,'Off Peak Curve Sum'!$A$7:$AG$161,3)</f>
        <v>34.551000000000002</v>
      </c>
      <c r="CE10" s="25">
        <f>VLOOKUP(CE$7,'Off Peak Curve Sum'!$A$7:$AG$161,3)</f>
        <v>36.408000000000001</v>
      </c>
      <c r="CF10" s="25">
        <f>VLOOKUP(CF$7,'Off Peak Curve Sum'!$A$7:$AG$161,3)</f>
        <v>32.284999999999997</v>
      </c>
      <c r="CG10" s="25">
        <f>VLOOKUP(CG$7,'Off Peak Curve Sum'!$A$7:$AG$161,3)</f>
        <v>29.454999999999998</v>
      </c>
      <c r="CH10" s="25">
        <f>VLOOKUP(CH$7,'Off Peak Curve Sum'!$A$7:$AG$161,3)</f>
        <v>27.834</v>
      </c>
      <c r="CI10" s="25">
        <f>VLOOKUP(CI$7,'Off Peak Curve Sum'!$A$7:$AG$161,3)</f>
        <v>32.195</v>
      </c>
      <c r="CJ10" s="25">
        <f>VLOOKUP(CJ$7,'Off Peak Curve Sum'!$A$7:$AG$161,3)</f>
        <v>27.907</v>
      </c>
      <c r="CK10" s="25">
        <f>VLOOKUP(CK$7,'Off Peak Curve Sum'!$A$7:$AG$161,3)</f>
        <v>27.966000000000001</v>
      </c>
      <c r="CL10" s="25">
        <f>VLOOKUP(CL$7,'Off Peak Curve Sum'!$A$7:$AG$161,3)</f>
        <v>27.254000000000001</v>
      </c>
      <c r="CM10" s="25">
        <f>VLOOKUP(CM$7,'Off Peak Curve Sum'!$A$7:$AG$161,3)</f>
        <v>25.944000000000003</v>
      </c>
      <c r="CN10" s="25">
        <f>VLOOKUP(CN$7,'Off Peak Curve Sum'!$A$7:$AG$161,3)</f>
        <v>20.64</v>
      </c>
      <c r="CO10" s="25">
        <f>VLOOKUP(CO$7,'Off Peak Curve Sum'!$A$7:$AG$161,3)</f>
        <v>22.908000000000001</v>
      </c>
      <c r="CP10" s="25">
        <f>VLOOKUP(CP$7,'Off Peak Curve Sum'!$A$7:$AG$161,3)</f>
        <v>34.478000000000002</v>
      </c>
      <c r="CQ10" s="25">
        <f>VLOOKUP(CQ$7,'Off Peak Curve Sum'!$A$7:$AG$161,3)</f>
        <v>36.29</v>
      </c>
      <c r="CR10" s="25">
        <f>VLOOKUP(CR$7,'Off Peak Curve Sum'!$A$7:$AG$161,3)</f>
        <v>32.380000000000003</v>
      </c>
      <c r="CS10" s="25">
        <f>VLOOKUP(CS$7,'Off Peak Curve Sum'!$A$7:$AG$161,3)</f>
        <v>30.097000000000001</v>
      </c>
      <c r="CT10" s="25">
        <f>VLOOKUP(CT$7,'Off Peak Curve Sum'!$A$7:$AG$161,3)</f>
        <v>28.59</v>
      </c>
      <c r="CU10" s="25">
        <f>VLOOKUP(CU$7,'Off Peak Curve Sum'!$A$7:$AG$161,3)</f>
        <v>32.649000000000001</v>
      </c>
      <c r="CV10" s="25">
        <f>VLOOKUP(CV$7,'Off Peak Curve Sum'!$A$7:$AG$161,3)</f>
        <v>28.94</v>
      </c>
      <c r="CW10" s="25">
        <f>VLOOKUP(CW$7,'Off Peak Curve Sum'!$A$7:$AG$161,3)</f>
        <v>29.04</v>
      </c>
      <c r="CX10" s="25">
        <f>VLOOKUP(CX$7,'Off Peak Curve Sum'!$A$7:$AG$161,3)</f>
        <v>28.236000000000001</v>
      </c>
      <c r="CY10" s="25">
        <f>VLOOKUP(CY$7,'Off Peak Curve Sum'!$A$7:$AG$161,3)</f>
        <v>27.278000000000002</v>
      </c>
      <c r="CZ10" s="25">
        <f>VLOOKUP(CZ$7,'Off Peak Curve Sum'!$A$7:$AG$161,3)</f>
        <v>22.088000000000001</v>
      </c>
      <c r="DA10" s="25">
        <f>VLOOKUP(DA$7,'Off Peak Curve Sum'!$A$7:$AG$161,3)</f>
        <v>23.99</v>
      </c>
      <c r="DB10" s="25">
        <f>VLOOKUP(DB$7,'Off Peak Curve Sum'!$A$7:$AG$161,3)</f>
        <v>35.451000000000001</v>
      </c>
      <c r="DC10" s="25">
        <f>VLOOKUP(DC$7,'Off Peak Curve Sum'!$A$7:$AG$161,3)</f>
        <v>36.847000000000001</v>
      </c>
      <c r="DD10" s="25">
        <f>VLOOKUP(DD$7,'Off Peak Curve Sum'!$A$7:$AG$161,3)</f>
        <v>33.520000000000003</v>
      </c>
      <c r="DE10" s="25">
        <f>VLOOKUP(DE$7,'Off Peak Curve Sum'!$A$7:$AG$161,3)</f>
        <v>31.152000000000001</v>
      </c>
      <c r="DF10" s="25">
        <f>VLOOKUP(DF$7,'Off Peak Curve Sum'!$A$7:$AG$161,3)</f>
        <v>29.692</v>
      </c>
      <c r="DG10" s="25">
        <f>VLOOKUP(DG$7,'Off Peak Curve Sum'!$A$7:$AG$161,3)</f>
        <v>33.553000000000004</v>
      </c>
      <c r="DH10" s="25">
        <f>VLOOKUP(DH$7,'Off Peak Curve Sum'!$A$7:$AG$161,3)</f>
        <v>30.191000000000003</v>
      </c>
      <c r="DI10" s="25">
        <f>VLOOKUP(DI$7,'Off Peak Curve Sum'!$A$7:$AG$161,3)</f>
        <v>30.238000000000003</v>
      </c>
      <c r="DJ10" s="25">
        <f>VLOOKUP(DJ$7,'Off Peak Curve Sum'!$A$7:$AG$161,3)</f>
        <v>29.51</v>
      </c>
      <c r="DK10" s="25">
        <f>VLOOKUP(DK$7,'Off Peak Curve Sum'!$A$7:$AG$161,3)</f>
        <v>28.578000000000003</v>
      </c>
      <c r="DL10" s="25">
        <f>VLOOKUP(DL$7,'Off Peak Curve Sum'!$A$7:$AG$161,3)</f>
        <v>23.37</v>
      </c>
      <c r="DM10" s="25">
        <f>VLOOKUP(DM$7,'Off Peak Curve Sum'!$A$7:$AG$161,3)</f>
        <v>25.704999999999998</v>
      </c>
      <c r="DN10" s="25">
        <f>VLOOKUP(DN$7,'Off Peak Curve Sum'!$A$7:$AG$161,3)</f>
        <v>36.428000000000004</v>
      </c>
      <c r="DO10" s="25">
        <f>VLOOKUP(DO$7,'Off Peak Curve Sum'!$A$7:$AG$161,3)</f>
        <v>37.768000000000001</v>
      </c>
      <c r="DP10" s="25">
        <f>VLOOKUP(DP$7,'Off Peak Curve Sum'!$A$7:$AG$161,3)</f>
        <v>34.596000000000004</v>
      </c>
      <c r="DQ10" s="25">
        <f>VLOOKUP(DQ$7,'Off Peak Curve Sum'!$A$7:$AG$161,3)</f>
        <v>32.299999999999997</v>
      </c>
      <c r="DR10" s="25">
        <f>VLOOKUP(DR$7,'Off Peak Curve Sum'!$A$7:$AG$161,3)</f>
        <v>30.959000000000003</v>
      </c>
      <c r="DS10" s="25">
        <f>VLOOKUP(DS$7,'Off Peak Curve Sum'!$A$7:$AG$161,3)</f>
        <v>34.609000000000002</v>
      </c>
      <c r="DT10" s="25">
        <f>VLOOKUP(DT$7,'Off Peak Curve Sum'!$A$7:$AG$161,3)</f>
        <v>31.218</v>
      </c>
      <c r="DU10" s="25">
        <f>VLOOKUP(DU$7,'Off Peak Curve Sum'!$A$7:$AG$161,3)</f>
        <v>31.397000000000002</v>
      </c>
      <c r="DV10" s="25">
        <f>VLOOKUP(DV$7,'Off Peak Curve Sum'!$A$7:$AG$161,3)</f>
        <v>30.759</v>
      </c>
      <c r="DW10" s="25">
        <f>VLOOKUP(DW$7,'Off Peak Curve Sum'!$A$7:$AG$161,3)</f>
        <v>29.824000000000002</v>
      </c>
      <c r="DX10" s="25">
        <f>VLOOKUP(DX$7,'Off Peak Curve Sum'!$A$7:$AG$161,3)</f>
        <v>24.896000000000001</v>
      </c>
      <c r="DY10" s="25">
        <f>VLOOKUP(DY$7,'Off Peak Curve Sum'!$A$7:$AG$161,3)</f>
        <v>27.1</v>
      </c>
      <c r="DZ10" s="25">
        <f>VLOOKUP(DZ$7,'Off Peak Curve Sum'!$A$7:$AG$161,3)</f>
        <v>37.332999999999998</v>
      </c>
      <c r="EA10" s="25">
        <f>VLOOKUP(EA$7,'Off Peak Curve Sum'!$A$7:$AG$161,3)</f>
        <v>38.621000000000002</v>
      </c>
      <c r="EB10" s="25">
        <f>VLOOKUP(EB$7,'Off Peak Curve Sum'!$A$7:$AG$161,3)</f>
        <v>35.603000000000002</v>
      </c>
      <c r="EC10" s="25">
        <f>VLOOKUP(EC$7,'Off Peak Curve Sum'!$A$7:$AG$161,3)</f>
        <v>33.379000000000005</v>
      </c>
      <c r="ED10" s="25">
        <f>VLOOKUP(ED$7,'Off Peak Curve Sum'!$A$7:$AG$161,3)</f>
        <v>32.159999999999997</v>
      </c>
      <c r="EE10" s="25">
        <f>VLOOKUP(EE$7,'Off Peak Curve Sum'!$A$7:$AG$161,3)</f>
        <v>35.615000000000002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25.917266666666666</v>
      </c>
      <c r="D11" s="22">
        <f ca="1">IF(ISERROR(AVERAGE(OFFSET('Off Peak Curve Sum'!$E$6,1,0,10,1))),0,AVERAGE(OFFSET('Off Peak Curve Sum'!$E$6,1,0,10,1)))</f>
        <v>24.726999999999997</v>
      </c>
      <c r="E11" s="22">
        <f ca="1">IF(ISERROR((SUM(OFFSET('Off Peak Curve Sum'!$E$6,14,0,19,1))+ 11* 'Off Peak Curve Sum'!$E$38)/30), 'Off Peak Curve Sum'!$E$38,(SUM(OFFSET('Off Peak Curve Sum'!$E$6,14,0,19,1))+ 11* 'Off Peak Curve Sum'!$E$38)/30)</f>
        <v>24.508800000000001</v>
      </c>
      <c r="F11" s="22">
        <f>VLOOKUP(F$7,'Off Peak Curve Sum'!$A$7:$AG$161,5)</f>
        <v>28.516000000000002</v>
      </c>
      <c r="G11" s="23">
        <f t="shared" ca="1" si="4"/>
        <v>25.917266666666666</v>
      </c>
      <c r="H11" s="131">
        <f t="shared" si="5"/>
        <v>28.141000000000002</v>
      </c>
      <c r="I11" s="131">
        <f t="shared" si="11"/>
        <v>27.375</v>
      </c>
      <c r="J11" s="131">
        <f t="shared" si="11"/>
        <v>26.04</v>
      </c>
      <c r="K11" s="131">
        <f t="shared" si="11"/>
        <v>21.883000000000003</v>
      </c>
      <c r="L11" s="131">
        <f t="shared" si="11"/>
        <v>24.181000000000001</v>
      </c>
      <c r="M11" s="131">
        <f t="shared" si="11"/>
        <v>25.896000000000001</v>
      </c>
      <c r="N11" s="131">
        <f t="shared" si="11"/>
        <v>29.81</v>
      </c>
      <c r="O11" s="131">
        <f t="shared" si="11"/>
        <v>30.532</v>
      </c>
      <c r="P11" s="131">
        <f t="shared" si="11"/>
        <v>29.975000000000001</v>
      </c>
      <c r="Q11" s="131">
        <f t="shared" si="11"/>
        <v>25.621000000000002</v>
      </c>
      <c r="R11" s="131">
        <f t="shared" si="11"/>
        <v>27</v>
      </c>
      <c r="S11" s="131">
        <f t="shared" si="11"/>
        <v>27.444000000000003</v>
      </c>
      <c r="T11" s="23">
        <f t="shared" si="7"/>
        <v>26.991500000000002</v>
      </c>
      <c r="U11" s="23">
        <f t="shared" si="8"/>
        <v>26.010083333333338</v>
      </c>
      <c r="V11" s="23">
        <f t="shared" si="9"/>
        <v>26.810809523809525</v>
      </c>
      <c r="W11" s="71"/>
      <c r="X11" s="74">
        <f t="shared" ca="1" si="10"/>
        <v>26.719628828828828</v>
      </c>
      <c r="Y11" s="16"/>
      <c r="Z11" s="39"/>
      <c r="AB11" s="25">
        <f>VLOOKUP(AB$7,'Off Peak Curve Sum'!$A$7:$AG$161,5)</f>
        <v>28.141000000000002</v>
      </c>
      <c r="AC11" s="25">
        <f>VLOOKUP(AC$7,'Off Peak Curve Sum'!$A$7:$AG$161,5)</f>
        <v>27.375</v>
      </c>
      <c r="AD11" s="25">
        <f>VLOOKUP(AD$7,'Off Peak Curve Sum'!$A$7:$AG$161,5)</f>
        <v>26.04</v>
      </c>
      <c r="AE11" s="25">
        <f>VLOOKUP(AE$7,'Off Peak Curve Sum'!$A$7:$AG$161,5)</f>
        <v>21.883000000000003</v>
      </c>
      <c r="AF11" s="25">
        <f>VLOOKUP(AF$7,'Off Peak Curve Sum'!$A$7:$AG$161,5)</f>
        <v>24.181000000000001</v>
      </c>
      <c r="AG11" s="25">
        <f>VLOOKUP(AG$7,'Off Peak Curve Sum'!$A$7:$AG$161,5)</f>
        <v>25.896000000000001</v>
      </c>
      <c r="AH11" s="25">
        <f>VLOOKUP(AH$7,'Off Peak Curve Sum'!$A$7:$AG$161,5)</f>
        <v>29.81</v>
      </c>
      <c r="AI11" s="25">
        <f>VLOOKUP(AI$7,'Off Peak Curve Sum'!$A$7:$AG$161,5)</f>
        <v>30.532</v>
      </c>
      <c r="AJ11" s="25">
        <f>VLOOKUP(AJ$7,'Off Peak Curve Sum'!$A$7:$AG$161,5)</f>
        <v>29.975000000000001</v>
      </c>
      <c r="AK11" s="25">
        <f>VLOOKUP(AK$7,'Off Peak Curve Sum'!$A$7:$AG$161,5)</f>
        <v>25.621000000000002</v>
      </c>
      <c r="AL11" s="25">
        <f>VLOOKUP(AL$7,'Off Peak Curve Sum'!$A$7:$AG$161,5)</f>
        <v>27</v>
      </c>
      <c r="AM11" s="25">
        <f>VLOOKUP(AM$7,'Off Peak Curve Sum'!$A$7:$AG$161,5)</f>
        <v>27.444000000000003</v>
      </c>
      <c r="AN11" s="25">
        <f>VLOOKUP(AN$7,'Off Peak Curve Sum'!$A$7:$AG$161,5)</f>
        <v>26.629000000000001</v>
      </c>
      <c r="AO11" s="25">
        <f>VLOOKUP(AO$7,'Off Peak Curve Sum'!$A$7:$AG$161,5)</f>
        <v>24.643000000000001</v>
      </c>
      <c r="AP11" s="25">
        <f>VLOOKUP(AP$7,'Off Peak Curve Sum'!$A$7:$AG$161,5)</f>
        <v>23.629000000000001</v>
      </c>
      <c r="AQ11" s="25">
        <f>VLOOKUP(AQ$7,'Off Peak Curve Sum'!$A$7:$AG$161,5)</f>
        <v>23.3</v>
      </c>
      <c r="AR11" s="25">
        <f>VLOOKUP(AR$7,'Off Peak Curve Sum'!$A$7:$AG$161,5)</f>
        <v>24.085000000000001</v>
      </c>
      <c r="AS11" s="25">
        <f>VLOOKUP(AS$7,'Off Peak Curve Sum'!$A$7:$AG$161,5)</f>
        <v>25.479000000000003</v>
      </c>
      <c r="AT11" s="25">
        <f>VLOOKUP(AT$7,'Off Peak Curve Sum'!$A$7:$AG$161,5)</f>
        <v>31.306000000000001</v>
      </c>
      <c r="AU11" s="25">
        <f>VLOOKUP(AU$7,'Off Peak Curve Sum'!$A$7:$AG$161,5)</f>
        <v>26.934999999999999</v>
      </c>
      <c r="AV11" s="25">
        <f>VLOOKUP(AV$7,'Off Peak Curve Sum'!$A$7:$AG$161,5)</f>
        <v>27.313000000000002</v>
      </c>
      <c r="AW11" s="25">
        <f>VLOOKUP(AW$7,'Off Peak Curve Sum'!$A$7:$AG$161,5)</f>
        <v>25.887</v>
      </c>
      <c r="AX11" s="25">
        <f>VLOOKUP(AX$7,'Off Peak Curve Sum'!$A$7:$AG$161,5)</f>
        <v>24.75</v>
      </c>
      <c r="AY11" s="25">
        <f>VLOOKUP(AY$7,'Off Peak Curve Sum'!$A$7:$AG$161,5)</f>
        <v>28.164999999999999</v>
      </c>
      <c r="AZ11" s="25">
        <f>VLOOKUP(AZ$7,'Off Peak Curve Sum'!$A$7:$AG$161,5)</f>
        <v>26.262</v>
      </c>
      <c r="BA11" s="25">
        <f>VLOOKUP(BA$7,'Off Peak Curve Sum'!$A$7:$AG$161,5)</f>
        <v>24.432000000000002</v>
      </c>
      <c r="BB11" s="25">
        <f>VLOOKUP(BB$7,'Off Peak Curve Sum'!$A$7:$AG$161,5)</f>
        <v>24.202999999999999</v>
      </c>
      <c r="BC11" s="25">
        <f>VLOOKUP(BC$7,'Off Peak Curve Sum'!$A$7:$AG$161,5)</f>
        <v>23.763000000000002</v>
      </c>
      <c r="BD11" s="25">
        <f>VLOOKUP(BD$7,'Off Peak Curve Sum'!$A$7:$AG$161,5)</f>
        <v>24.193000000000001</v>
      </c>
      <c r="BE11" s="25">
        <f>VLOOKUP(BE$7,'Off Peak Curve Sum'!$A$7:$AG$161,5)</f>
        <v>25.776</v>
      </c>
      <c r="BF11" s="25">
        <f>VLOOKUP(BF$7,'Off Peak Curve Sum'!$A$7:$AG$161,5)</f>
        <v>30.22</v>
      </c>
      <c r="BG11" s="25">
        <f>VLOOKUP(BG$7,'Off Peak Curve Sum'!$A$7:$AG$161,5)</f>
        <v>26.592000000000002</v>
      </c>
      <c r="BH11" s="25">
        <f>VLOOKUP(BH$7,'Off Peak Curve Sum'!$A$7:$AG$161,5)</f>
        <v>26.97</v>
      </c>
      <c r="BI11" s="25">
        <f>VLOOKUP(BI$7,'Off Peak Curve Sum'!$A$7:$AG$161,5)</f>
        <v>25.727</v>
      </c>
      <c r="BJ11" s="25">
        <f>VLOOKUP(BJ$7,'Off Peak Curve Sum'!$A$7:$AG$161,5)</f>
        <v>25.266000000000002</v>
      </c>
      <c r="BK11" s="25">
        <f>VLOOKUP(BK$7,'Off Peak Curve Sum'!$A$7:$AG$161,5)</f>
        <v>27.906000000000002</v>
      </c>
      <c r="BL11" s="25">
        <f>VLOOKUP(BL$7,'Off Peak Curve Sum'!$A$7:$AG$161,5)</f>
        <v>26.204999999999998</v>
      </c>
      <c r="BM11" s="25">
        <f>VLOOKUP(BM$7,'Off Peak Curve Sum'!$A$7:$AG$161,5)</f>
        <v>25.134</v>
      </c>
      <c r="BN11" s="25">
        <f>VLOOKUP(BN$7,'Off Peak Curve Sum'!$A$7:$AG$161,5)</f>
        <v>24.656000000000002</v>
      </c>
      <c r="BO11" s="25">
        <f>VLOOKUP(BO$7,'Off Peak Curve Sum'!$A$7:$AG$161,5)</f>
        <v>24.217000000000002</v>
      </c>
      <c r="BP11" s="25">
        <f>VLOOKUP(BP$7,'Off Peak Curve Sum'!$A$7:$AG$161,5)</f>
        <v>24.534000000000002</v>
      </c>
      <c r="BQ11" s="25">
        <f>VLOOKUP(BQ$7,'Off Peak Curve Sum'!$A$7:$AG$161,5)</f>
        <v>26.092000000000002</v>
      </c>
      <c r="BR11" s="25">
        <f>VLOOKUP(BR$7,'Off Peak Curve Sum'!$A$7:$AG$161,5)</f>
        <v>29.879000000000001</v>
      </c>
      <c r="BS11" s="25">
        <f>VLOOKUP(BS$7,'Off Peak Curve Sum'!$A$7:$AG$161,5)</f>
        <v>27.753</v>
      </c>
      <c r="BT11" s="25">
        <f>VLOOKUP(BT$7,'Off Peak Curve Sum'!$A$7:$AG$161,5)</f>
        <v>27.318000000000001</v>
      </c>
      <c r="BU11" s="25">
        <f>VLOOKUP(BU$7,'Off Peak Curve Sum'!$A$7:$AG$161,5)</f>
        <v>26.052</v>
      </c>
      <c r="BV11" s="25">
        <f>VLOOKUP(BV$7,'Off Peak Curve Sum'!$A$7:$AG$161,5)</f>
        <v>25.602</v>
      </c>
      <c r="BW11" s="25">
        <f>VLOOKUP(BW$7,'Off Peak Curve Sum'!$A$7:$AG$161,5)</f>
        <v>28.027000000000001</v>
      </c>
      <c r="BX11" s="25">
        <f>VLOOKUP(BX$7,'Off Peak Curve Sum'!$A$7:$AG$161,5)</f>
        <v>26.508000000000003</v>
      </c>
      <c r="BY11" s="25">
        <f>VLOOKUP(BY$7,'Off Peak Curve Sum'!$A$7:$AG$161,5)</f>
        <v>25.571000000000002</v>
      </c>
      <c r="BZ11" s="25">
        <f>VLOOKUP(BZ$7,'Off Peak Curve Sum'!$A$7:$AG$161,5)</f>
        <v>25.155000000000001</v>
      </c>
      <c r="CA11" s="25">
        <f>VLOOKUP(CA$7,'Off Peak Curve Sum'!$A$7:$AG$161,5)</f>
        <v>24.497</v>
      </c>
      <c r="CB11" s="25">
        <f>VLOOKUP(CB$7,'Off Peak Curve Sum'!$A$7:$AG$161,5)</f>
        <v>25.183</v>
      </c>
      <c r="CC11" s="25">
        <f>VLOOKUP(CC$7,'Off Peak Curve Sum'!$A$7:$AG$161,5)</f>
        <v>26.45</v>
      </c>
      <c r="CD11" s="25">
        <f>VLOOKUP(CD$7,'Off Peak Curve Sum'!$A$7:$AG$161,5)</f>
        <v>29.857000000000003</v>
      </c>
      <c r="CE11" s="25">
        <f>VLOOKUP(CE$7,'Off Peak Curve Sum'!$A$7:$AG$161,5)</f>
        <v>27.971</v>
      </c>
      <c r="CF11" s="25">
        <f>VLOOKUP(CF$7,'Off Peak Curve Sum'!$A$7:$AG$161,5)</f>
        <v>27.529</v>
      </c>
      <c r="CG11" s="25">
        <f>VLOOKUP(CG$7,'Off Peak Curve Sum'!$A$7:$AG$161,5)</f>
        <v>26.371000000000002</v>
      </c>
      <c r="CH11" s="25">
        <f>VLOOKUP(CH$7,'Off Peak Curve Sum'!$A$7:$AG$161,5)</f>
        <v>25.957000000000001</v>
      </c>
      <c r="CI11" s="25">
        <f>VLOOKUP(CI$7,'Off Peak Curve Sum'!$A$7:$AG$161,5)</f>
        <v>27.981000000000002</v>
      </c>
      <c r="CJ11" s="25">
        <f>VLOOKUP(CJ$7,'Off Peak Curve Sum'!$A$7:$AG$161,5)</f>
        <v>27.043000000000003</v>
      </c>
      <c r="CK11" s="25">
        <f>VLOOKUP(CK$7,'Off Peak Curve Sum'!$A$7:$AG$161,5)</f>
        <v>25.922000000000001</v>
      </c>
      <c r="CL11" s="25">
        <f>VLOOKUP(CL$7,'Off Peak Curve Sum'!$A$7:$AG$161,5)</f>
        <v>25.556000000000001</v>
      </c>
      <c r="CM11" s="25">
        <f>VLOOKUP(CM$7,'Off Peak Curve Sum'!$A$7:$AG$161,5)</f>
        <v>24.921000000000003</v>
      </c>
      <c r="CN11" s="25">
        <f>VLOOKUP(CN$7,'Off Peak Curve Sum'!$A$7:$AG$161,5)</f>
        <v>25.561</v>
      </c>
      <c r="CO11" s="25">
        <f>VLOOKUP(CO$7,'Off Peak Curve Sum'!$A$7:$AG$161,5)</f>
        <v>26.747</v>
      </c>
      <c r="CP11" s="25">
        <f>VLOOKUP(CP$7,'Off Peak Curve Sum'!$A$7:$AG$161,5)</f>
        <v>29.782</v>
      </c>
      <c r="CQ11" s="25">
        <f>VLOOKUP(CQ$7,'Off Peak Curve Sum'!$A$7:$AG$161,5)</f>
        <v>28.131</v>
      </c>
      <c r="CR11" s="25">
        <f>VLOOKUP(CR$7,'Off Peak Curve Sum'!$A$7:$AG$161,5)</f>
        <v>27.157</v>
      </c>
      <c r="CS11" s="25">
        <f>VLOOKUP(CS$7,'Off Peak Curve Sum'!$A$7:$AG$161,5)</f>
        <v>26.958000000000002</v>
      </c>
      <c r="CT11" s="25">
        <f>VLOOKUP(CT$7,'Off Peak Curve Sum'!$A$7:$AG$161,5)</f>
        <v>26.281000000000002</v>
      </c>
      <c r="CU11" s="25">
        <f>VLOOKUP(CU$7,'Off Peak Curve Sum'!$A$7:$AG$161,5)</f>
        <v>28.094000000000001</v>
      </c>
      <c r="CV11" s="25">
        <f>VLOOKUP(CV$7,'Off Peak Curve Sum'!$A$7:$AG$161,5)</f>
        <v>27.27</v>
      </c>
      <c r="CW11" s="25">
        <f>VLOOKUP(CW$7,'Off Peak Curve Sum'!$A$7:$AG$161,5)</f>
        <v>26.309000000000001</v>
      </c>
      <c r="CX11" s="25">
        <f>VLOOKUP(CX$7,'Off Peak Curve Sum'!$A$7:$AG$161,5)</f>
        <v>25.6</v>
      </c>
      <c r="CY11" s="25">
        <f>VLOOKUP(CY$7,'Off Peak Curve Sum'!$A$7:$AG$161,5)</f>
        <v>25.564</v>
      </c>
      <c r="CZ11" s="25">
        <f>VLOOKUP(CZ$7,'Off Peak Curve Sum'!$A$7:$AG$161,5)</f>
        <v>25.906000000000002</v>
      </c>
      <c r="DA11" s="25">
        <f>VLOOKUP(DA$7,'Off Peak Curve Sum'!$A$7:$AG$161,5)</f>
        <v>26.717000000000002</v>
      </c>
      <c r="DB11" s="25">
        <f>VLOOKUP(DB$7,'Off Peak Curve Sum'!$A$7:$AG$161,5)</f>
        <v>30.14</v>
      </c>
      <c r="DC11" s="25">
        <f>VLOOKUP(DC$7,'Off Peak Curve Sum'!$A$7:$AG$161,5)</f>
        <v>27.695</v>
      </c>
      <c r="DD11" s="25">
        <f>VLOOKUP(DD$7,'Off Peak Curve Sum'!$A$7:$AG$161,5)</f>
        <v>27.906000000000002</v>
      </c>
      <c r="DE11" s="25">
        <f>VLOOKUP(DE$7,'Off Peak Curve Sum'!$A$7:$AG$161,5)</f>
        <v>27.234999999999999</v>
      </c>
      <c r="DF11" s="25">
        <f>VLOOKUP(DF$7,'Off Peak Curve Sum'!$A$7:$AG$161,5)</f>
        <v>26.287000000000003</v>
      </c>
      <c r="DG11" s="25">
        <f>VLOOKUP(DG$7,'Off Peak Curve Sum'!$A$7:$AG$161,5)</f>
        <v>28.456000000000003</v>
      </c>
      <c r="DH11" s="25">
        <f>VLOOKUP(DH$7,'Off Peak Curve Sum'!$A$7:$AG$161,5)</f>
        <v>27.497</v>
      </c>
      <c r="DI11" s="25">
        <f>VLOOKUP(DI$7,'Off Peak Curve Sum'!$A$7:$AG$161,5)</f>
        <v>26.561</v>
      </c>
      <c r="DJ11" s="25">
        <f>VLOOKUP(DJ$7,'Off Peak Curve Sum'!$A$7:$AG$161,5)</f>
        <v>25.948</v>
      </c>
      <c r="DK11" s="25">
        <f>VLOOKUP(DK$7,'Off Peak Curve Sum'!$A$7:$AG$161,5)</f>
        <v>25.937000000000001</v>
      </c>
      <c r="DL11" s="25">
        <f>VLOOKUP(DL$7,'Off Peak Curve Sum'!$A$7:$AG$161,5)</f>
        <v>25.997</v>
      </c>
      <c r="DM11" s="25">
        <f>VLOOKUP(DM$7,'Off Peak Curve Sum'!$A$7:$AG$161,5)</f>
        <v>27.291</v>
      </c>
      <c r="DN11" s="25">
        <f>VLOOKUP(DN$7,'Off Peak Curve Sum'!$A$7:$AG$161,5)</f>
        <v>30.168000000000003</v>
      </c>
      <c r="DO11" s="25">
        <f>VLOOKUP(DO$7,'Off Peak Curve Sum'!$A$7:$AG$161,5)</f>
        <v>27.897000000000002</v>
      </c>
      <c r="DP11" s="25">
        <f>VLOOKUP(DP$7,'Off Peak Curve Sum'!$A$7:$AG$161,5)</f>
        <v>28.091000000000001</v>
      </c>
      <c r="DQ11" s="25">
        <f>VLOOKUP(DQ$7,'Off Peak Curve Sum'!$A$7:$AG$161,5)</f>
        <v>27.506</v>
      </c>
      <c r="DR11" s="25">
        <f>VLOOKUP(DR$7,'Off Peak Curve Sum'!$A$7:$AG$161,5)</f>
        <v>26.571000000000002</v>
      </c>
      <c r="DS11" s="25">
        <f>VLOOKUP(DS$7,'Off Peak Curve Sum'!$A$7:$AG$161,5)</f>
        <v>28.606000000000002</v>
      </c>
      <c r="DT11" s="25">
        <f>VLOOKUP(DT$7,'Off Peak Curve Sum'!$A$7:$AG$161,5)</f>
        <v>27.395</v>
      </c>
      <c r="DU11" s="25">
        <f>VLOOKUP(DU$7,'Off Peak Curve Sum'!$A$7:$AG$161,5)</f>
        <v>26.864999999999998</v>
      </c>
      <c r="DV11" s="25">
        <f>VLOOKUP(DV$7,'Off Peak Curve Sum'!$A$7:$AG$161,5)</f>
        <v>26.6</v>
      </c>
      <c r="DW11" s="25">
        <f>VLOOKUP(DW$7,'Off Peak Curve Sum'!$A$7:$AG$161,5)</f>
        <v>26.298999999999999</v>
      </c>
      <c r="DX11" s="25">
        <f>VLOOKUP(DX$7,'Off Peak Curve Sum'!$A$7:$AG$161,5)</f>
        <v>26.307000000000002</v>
      </c>
      <c r="DY11" s="25">
        <f>VLOOKUP(DY$7,'Off Peak Curve Sum'!$A$7:$AG$161,5)</f>
        <v>27.555</v>
      </c>
      <c r="DZ11" s="25">
        <f>VLOOKUP(DZ$7,'Off Peak Curve Sum'!$A$7:$AG$161,5)</f>
        <v>30.204000000000001</v>
      </c>
      <c r="EA11" s="25">
        <f>VLOOKUP(EA$7,'Off Peak Curve Sum'!$A$7:$AG$161,5)</f>
        <v>28.106000000000002</v>
      </c>
      <c r="EB11" s="25">
        <f>VLOOKUP(EB$7,'Off Peak Curve Sum'!$A$7:$AG$161,5)</f>
        <v>28.284000000000002</v>
      </c>
      <c r="EC11" s="25">
        <f>VLOOKUP(EC$7,'Off Peak Curve Sum'!$A$7:$AG$161,5)</f>
        <v>27.456000000000003</v>
      </c>
      <c r="ED11" s="25">
        <f>VLOOKUP(ED$7,'Off Peak Curve Sum'!$A$7:$AG$161,5)</f>
        <v>27.147000000000002</v>
      </c>
      <c r="EE11" s="25">
        <f>VLOOKUP(EE$7,'Off Peak Curve Sum'!$A$7:$AG$161,5)</f>
        <v>28.773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23.163366543748637</v>
      </c>
      <c r="D12" s="22">
        <f ca="1">IF(ISERROR(AVERAGE(OFFSET('Off Peak Curve Sum'!$I$6,1,0,10,1))),0,AVERAGE(OFFSET('Off Peak Curve Sum'!$I$6,1,0,10,1)))</f>
        <v>25.726499999999998</v>
      </c>
      <c r="E12" s="22">
        <f ca="1">IF(ISERROR((SUM(OFFSET('Off Peak Curve Sum'!$I$6,14,0,19,1))+ 11* 'Off Peak Curve Sum'!$I$38)/30), 'Off Peak Curve Sum'!$I$38,(SUM(OFFSET('Off Peak Curve Sum'!$I$6,14,0,19,1))+ 11* 'Off Peak Curve Sum'!$I$38)/30)</f>
        <v>19.908599631245906</v>
      </c>
      <c r="F12" s="22">
        <f>VLOOKUP(F$7,'Off Peak Curve Sum'!$A$7:$AG$161,9)</f>
        <v>23.855</v>
      </c>
      <c r="G12" s="23">
        <f t="shared" ca="1" si="4"/>
        <v>23.163366543748637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17.45902792460582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22.03533333333333</v>
      </c>
      <c r="D13" s="22">
        <f ca="1">IF(ISERROR(AVERAGE(OFFSET('Off Peak Curve Sum'!$F$6,1,0,10,1))),0,AVERAGE(OFFSET('Off Peak Curve Sum'!$F$6,1,0,10,1)))</f>
        <v>23.663999999999998</v>
      </c>
      <c r="E13" s="22">
        <f ca="1">IF(ISERROR((SUM(OFFSET('Off Peak Curve Sum'!$F$6,14,0,19,1))+ 11* 'Off Peak Curve Sum'!$F$38)/30), 'Off Peak Curve Sum'!$F$38,(SUM(OFFSET('Off Peak Curve Sum'!$F$6,14,0,19,1))+ 11* 'Off Peak Curve Sum'!$F$38)/30)</f>
        <v>19.990000000000002</v>
      </c>
      <c r="F13" s="22">
        <f>VLOOKUP(F$7,'Off Peak Curve Sum'!$A$7:$AG$161,6)</f>
        <v>22.452000000000002</v>
      </c>
      <c r="G13" s="23">
        <f t="shared" ca="1" si="4"/>
        <v>22.03533333333333</v>
      </c>
      <c r="H13" s="131">
        <f t="shared" si="5"/>
        <v>23.934999999999999</v>
      </c>
      <c r="I13" s="131">
        <f t="shared" si="11"/>
        <v>24.161000000000001</v>
      </c>
      <c r="J13" s="131">
        <f t="shared" si="11"/>
        <v>24.298000000000002</v>
      </c>
      <c r="K13" s="131">
        <f t="shared" si="11"/>
        <v>24.733000000000001</v>
      </c>
      <c r="L13" s="131">
        <f t="shared" si="11"/>
        <v>24.419</v>
      </c>
      <c r="M13" s="131">
        <f t="shared" si="11"/>
        <v>23.917000000000002</v>
      </c>
      <c r="N13" s="131">
        <f t="shared" si="11"/>
        <v>31.194000000000003</v>
      </c>
      <c r="O13" s="131">
        <f t="shared" si="11"/>
        <v>31.694000000000003</v>
      </c>
      <c r="P13" s="131">
        <f t="shared" si="11"/>
        <v>25.55</v>
      </c>
      <c r="Q13" s="131">
        <f t="shared" si="11"/>
        <v>25.984000000000002</v>
      </c>
      <c r="R13" s="131">
        <f t="shared" si="11"/>
        <v>23.958000000000002</v>
      </c>
      <c r="S13" s="131">
        <f t="shared" si="11"/>
        <v>23.311</v>
      </c>
      <c r="T13" s="23">
        <f t="shared" si="7"/>
        <v>25.596166666666672</v>
      </c>
      <c r="U13" s="23">
        <f t="shared" si="8"/>
        <v>26.025833333333335</v>
      </c>
      <c r="V13" s="23">
        <f t="shared" si="9"/>
        <v>26.809690476190468</v>
      </c>
      <c r="W13" s="71"/>
      <c r="X13" s="74">
        <f t="shared" ca="1" si="10"/>
        <v>26.464720720720717</v>
      </c>
      <c r="Y13" s="12"/>
      <c r="Z13" s="39"/>
      <c r="AA13" s="39"/>
      <c r="AB13" s="25">
        <f>VLOOKUP(AB$7,'Off Peak Curve Sum'!$A$7:$AG$161,6)</f>
        <v>23.934999999999999</v>
      </c>
      <c r="AC13" s="25">
        <f>VLOOKUP(AC$7,'Off Peak Curve Sum'!$A$7:$AG$161,6)</f>
        <v>24.161000000000001</v>
      </c>
      <c r="AD13" s="25">
        <f>VLOOKUP(AD$7,'Off Peak Curve Sum'!$A$7:$AG$161,6)</f>
        <v>24.298000000000002</v>
      </c>
      <c r="AE13" s="25">
        <f>VLOOKUP(AE$7,'Off Peak Curve Sum'!$A$7:$AG$161,6)</f>
        <v>24.733000000000001</v>
      </c>
      <c r="AF13" s="25">
        <f>VLOOKUP(AF$7,'Off Peak Curve Sum'!$A$7:$AG$161,6)</f>
        <v>24.419</v>
      </c>
      <c r="AG13" s="25">
        <f>VLOOKUP(AG$7,'Off Peak Curve Sum'!$A$7:$AG$161,6)</f>
        <v>23.917000000000002</v>
      </c>
      <c r="AH13" s="25">
        <f>VLOOKUP(AH$7,'Off Peak Curve Sum'!$A$7:$AG$161,6)</f>
        <v>31.194000000000003</v>
      </c>
      <c r="AI13" s="25">
        <f>VLOOKUP(AI$7,'Off Peak Curve Sum'!$A$7:$AG$161,6)</f>
        <v>31.694000000000003</v>
      </c>
      <c r="AJ13" s="25">
        <f>VLOOKUP(AJ$7,'Off Peak Curve Sum'!$A$7:$AG$161,6)</f>
        <v>25.55</v>
      </c>
      <c r="AK13" s="25">
        <f>VLOOKUP(AK$7,'Off Peak Curve Sum'!$A$7:$AG$161,6)</f>
        <v>25.984000000000002</v>
      </c>
      <c r="AL13" s="25">
        <f>VLOOKUP(AL$7,'Off Peak Curve Sum'!$A$7:$AG$161,6)</f>
        <v>23.958000000000002</v>
      </c>
      <c r="AM13" s="25">
        <f>VLOOKUP(AM$7,'Off Peak Curve Sum'!$A$7:$AG$161,6)</f>
        <v>23.311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27.194000000000003</v>
      </c>
      <c r="AX13" s="25">
        <f>VLOOKUP(AX$7,'Off Peak Curve Sum'!$A$7:$AG$161,6)</f>
        <v>23.45</v>
      </c>
      <c r="AY13" s="25">
        <f>VLOOKUP(AY$7,'Off Peak Curve Sum'!$A$7:$AG$161,6)</f>
        <v>24.298999999999999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24.425000000000001</v>
      </c>
      <c r="BK13" s="25">
        <f>VLOOKUP(BK$7,'Off Peak Curve Sum'!$A$7:$AG$161,6)</f>
        <v>24.803000000000001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24.891000000000002</v>
      </c>
      <c r="BW13" s="25">
        <f>VLOOKUP(BW$7,'Off Peak Curve Sum'!$A$7:$AG$161,6)</f>
        <v>25.159000000000002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25.327000000000002</v>
      </c>
      <c r="CI13" s="25">
        <f>VLOOKUP(CI$7,'Off Peak Curve Sum'!$A$7:$AG$161,6)</f>
        <v>25.298000000000002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26.06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25.74</v>
      </c>
      <c r="CU13" s="25">
        <f>VLOOKUP(CU$7,'Off Peak Curve Sum'!$A$7:$AG$161,6)</f>
        <v>25.646000000000001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26.838000000000001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25.897000000000002</v>
      </c>
      <c r="DG13" s="25">
        <f>VLOOKUP(DG$7,'Off Peak Curve Sum'!$A$7:$AG$161,6)</f>
        <v>26.133000000000003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26.247</v>
      </c>
      <c r="DS13" s="25">
        <f>VLOOKUP(DS$7,'Off Peak Curve Sum'!$A$7:$AG$161,6)</f>
        <v>26.422000000000001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26.774999999999999</v>
      </c>
      <c r="EE13" s="25">
        <f>VLOOKUP(EE$7,'Off Peak Curve Sum'!$A$7:$AG$161,6)</f>
        <v>26.698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20.909533333333336</v>
      </c>
      <c r="D14" s="22">
        <f ca="1">IF(ISERROR(AVERAGE(OFFSET('Off Peak Curve Sum'!$B$6,1,0,10,1))),0,AVERAGE(OFFSET('Off Peak Curve Sum'!$B$6,1,0,10,1)))</f>
        <v>22.490000000000002</v>
      </c>
      <c r="E14" s="22">
        <f ca="1">IF(ISERROR((SUM(OFFSET('Off Peak Curve Sum'!$B$6,14,0,19,1))+ 11* 'Off Peak Curve Sum'!$B$38)/30), 'Off Peak Curve Sum'!$B$38,(SUM(OFFSET('Off Peak Curve Sum'!$B$6,14,0,19,1))+ 11* 'Off Peak Curve Sum'!$B$38)/30)</f>
        <v>19.041600000000003</v>
      </c>
      <c r="F14" s="22">
        <f>VLOOKUP(F$7,'Off Peak Curve Sum'!$A$7:$AG$161,2)</f>
        <v>21.197000000000003</v>
      </c>
      <c r="G14" s="23">
        <f t="shared" ca="1" si="4"/>
        <v>20.909533333333336</v>
      </c>
      <c r="H14" s="131">
        <f t="shared" si="5"/>
        <v>21.835000000000001</v>
      </c>
      <c r="I14" s="131">
        <f t="shared" si="11"/>
        <v>22.018000000000001</v>
      </c>
      <c r="J14" s="131">
        <f t="shared" si="11"/>
        <v>22.077000000000002</v>
      </c>
      <c r="K14" s="131">
        <f t="shared" si="11"/>
        <v>22.3</v>
      </c>
      <c r="L14" s="131">
        <f t="shared" si="11"/>
        <v>21.29</v>
      </c>
      <c r="M14" s="131">
        <f t="shared" si="11"/>
        <v>20.25</v>
      </c>
      <c r="N14" s="131">
        <f t="shared" si="11"/>
        <v>30.164999999999999</v>
      </c>
      <c r="O14" s="131">
        <f t="shared" si="11"/>
        <v>30.629000000000001</v>
      </c>
      <c r="P14" s="131">
        <f t="shared" si="11"/>
        <v>24.574999999999999</v>
      </c>
      <c r="Q14" s="131">
        <f t="shared" si="11"/>
        <v>24.484000000000002</v>
      </c>
      <c r="R14" s="131">
        <f t="shared" si="11"/>
        <v>23.584</v>
      </c>
      <c r="S14" s="131">
        <f t="shared" si="11"/>
        <v>21.669</v>
      </c>
      <c r="T14" s="23">
        <f t="shared" si="7"/>
        <v>23.739666666666665</v>
      </c>
      <c r="U14" s="23">
        <f t="shared" si="8"/>
        <v>23.967166666666671</v>
      </c>
      <c r="V14" s="23">
        <f t="shared" si="9"/>
        <v>24.748642857142862</v>
      </c>
      <c r="W14" s="71"/>
      <c r="X14" s="74">
        <f t="shared" ca="1" si="10"/>
        <v>24.451320720720716</v>
      </c>
      <c r="Y14" s="12"/>
      <c r="Z14" s="39"/>
      <c r="AA14" s="39"/>
      <c r="AB14" s="25">
        <f>VLOOKUP(AB$7,'Off Peak Curve Sum'!$A$7:$AG$161,2)</f>
        <v>21.835000000000001</v>
      </c>
      <c r="AC14" s="25">
        <f>VLOOKUP(AC$7,'Off Peak Curve Sum'!$A$7:$AG$161,2)</f>
        <v>22.018000000000001</v>
      </c>
      <c r="AD14" s="25">
        <f>VLOOKUP(AD$7,'Off Peak Curve Sum'!$A$7:$AG$161,2)</f>
        <v>22.077000000000002</v>
      </c>
      <c r="AE14" s="25">
        <f>VLOOKUP(AE$7,'Off Peak Curve Sum'!$A$7:$AG$161,2)</f>
        <v>22.3</v>
      </c>
      <c r="AF14" s="25">
        <f>VLOOKUP(AF$7,'Off Peak Curve Sum'!$A$7:$AG$161,2)</f>
        <v>21.29</v>
      </c>
      <c r="AG14" s="25">
        <f>VLOOKUP(AG$7,'Off Peak Curve Sum'!$A$7:$AG$161,2)</f>
        <v>20.25</v>
      </c>
      <c r="AH14" s="25">
        <f>VLOOKUP(AH$7,'Off Peak Curve Sum'!$A$7:$AG$161,2)</f>
        <v>30.164999999999999</v>
      </c>
      <c r="AI14" s="25">
        <f>VLOOKUP(AI$7,'Off Peak Curve Sum'!$A$7:$AG$161,2)</f>
        <v>30.629000000000001</v>
      </c>
      <c r="AJ14" s="25">
        <f>VLOOKUP(AJ$7,'Off Peak Curve Sum'!$A$7:$AG$161,2)</f>
        <v>24.574999999999999</v>
      </c>
      <c r="AK14" s="25">
        <f>VLOOKUP(AK$7,'Off Peak Curve Sum'!$A$7:$AG$161,2)</f>
        <v>24.484000000000002</v>
      </c>
      <c r="AL14" s="25">
        <f>VLOOKUP(AL$7,'Off Peak Curve Sum'!$A$7:$AG$161,2)</f>
        <v>23.584</v>
      </c>
      <c r="AM14" s="25">
        <f>VLOOKUP(AM$7,'Off Peak Curve Sum'!$A$7:$AG$161,2)</f>
        <v>21.669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22.459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23.45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23.956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24.438000000000002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24.877000000000002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25.121000000000002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25.488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25.984000000000002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21.5762</v>
      </c>
      <c r="D15" s="22">
        <f ca="1">IF(ISERROR(AVERAGE(OFFSET('Off Peak Curve Sum'!$G$6,1,0,10,1))),0,AVERAGE(OFFSET('Off Peak Curve Sum'!$G$6,1,0,10,1)))</f>
        <v>22.990000000000002</v>
      </c>
      <c r="E15" s="22">
        <f ca="1">IF(ISERROR((SUM(OFFSET('Off Peak Curve Sum'!$G$6,14,0,19,1))+ 11* 'Off Peak Curve Sum'!$G$38)/30), 'Off Peak Curve Sum'!$G$38,(SUM(OFFSET('Off Peak Curve Sum'!$G$6,14,0,19,1))+ 11* 'Off Peak Curve Sum'!$G$38)/30)</f>
        <v>19.541600000000003</v>
      </c>
      <c r="F15" s="22">
        <f>VLOOKUP(F$7,'Off Peak Curve Sum'!$A$7:$AG$161,7)</f>
        <v>22.197000000000003</v>
      </c>
      <c r="G15" s="23">
        <f t="shared" ca="1" si="4"/>
        <v>21.5762</v>
      </c>
      <c r="H15" s="131">
        <f t="shared" si="5"/>
        <v>22.585000000000001</v>
      </c>
      <c r="I15" s="131">
        <f t="shared" si="11"/>
        <v>22.648</v>
      </c>
      <c r="J15" s="131">
        <f t="shared" si="11"/>
        <v>22.707000000000001</v>
      </c>
      <c r="K15" s="131">
        <f t="shared" si="11"/>
        <v>23.3</v>
      </c>
      <c r="L15" s="131">
        <f t="shared" si="11"/>
        <v>22.79</v>
      </c>
      <c r="M15" s="131">
        <f t="shared" si="11"/>
        <v>22.75</v>
      </c>
      <c r="N15" s="131">
        <f t="shared" si="11"/>
        <v>33.664999999999999</v>
      </c>
      <c r="O15" s="131">
        <f t="shared" si="11"/>
        <v>35.629000000000005</v>
      </c>
      <c r="P15" s="131">
        <f t="shared" si="11"/>
        <v>28.074999999999999</v>
      </c>
      <c r="Q15" s="131">
        <f t="shared" si="11"/>
        <v>25.734000000000002</v>
      </c>
      <c r="R15" s="131">
        <f t="shared" si="11"/>
        <v>24.584</v>
      </c>
      <c r="S15" s="131">
        <f t="shared" si="11"/>
        <v>22.669</v>
      </c>
      <c r="T15" s="23">
        <f t="shared" si="7"/>
        <v>25.594666666666665</v>
      </c>
      <c r="U15" s="23">
        <f t="shared" si="8"/>
        <v>25.634666666666671</v>
      </c>
      <c r="V15" s="23">
        <f t="shared" si="9"/>
        <v>26.33614285714285</v>
      </c>
      <c r="W15" s="78"/>
      <c r="X15" s="65">
        <f t="shared" ca="1" si="10"/>
        <v>26.051500900900891</v>
      </c>
      <c r="Y15" s="12"/>
      <c r="Z15" s="39"/>
      <c r="AB15" s="22">
        <f>VLOOKUP(AB$7,'Off Peak Curve Sum'!$A$7:$AG$161,7)</f>
        <v>22.585000000000001</v>
      </c>
      <c r="AC15" s="22">
        <f>VLOOKUP(AC$7,'Off Peak Curve Sum'!$A$7:$AG$161,7)</f>
        <v>22.648</v>
      </c>
      <c r="AD15" s="22">
        <f>VLOOKUP(AD$7,'Off Peak Curve Sum'!$A$7:$AG$161,7)</f>
        <v>22.707000000000001</v>
      </c>
      <c r="AE15" s="22">
        <f>VLOOKUP(AE$7,'Off Peak Curve Sum'!$A$7:$AG$161,7)</f>
        <v>23.3</v>
      </c>
      <c r="AF15" s="22">
        <f>VLOOKUP(AF$7,'Off Peak Curve Sum'!$A$7:$AG$161,7)</f>
        <v>22.79</v>
      </c>
      <c r="AG15" s="22">
        <f>VLOOKUP(AG$7,'Off Peak Curve Sum'!$A$7:$AG$161,7)</f>
        <v>22.75</v>
      </c>
      <c r="AH15" s="22">
        <f>VLOOKUP(AH$7,'Off Peak Curve Sum'!$A$7:$AG$161,7)</f>
        <v>33.664999999999999</v>
      </c>
      <c r="AI15" s="22">
        <f>VLOOKUP(AI$7,'Off Peak Curve Sum'!$A$7:$AG$161,7)</f>
        <v>35.629000000000005</v>
      </c>
      <c r="AJ15" s="22">
        <f>VLOOKUP(AJ$7,'Off Peak Curve Sum'!$A$7:$AG$161,7)</f>
        <v>28.074999999999999</v>
      </c>
      <c r="AK15" s="22">
        <f>VLOOKUP(AK$7,'Off Peak Curve Sum'!$A$7:$AG$161,7)</f>
        <v>25.734000000000002</v>
      </c>
      <c r="AL15" s="22">
        <f>VLOOKUP(AL$7,'Off Peak Curve Sum'!$A$7:$AG$161,7)</f>
        <v>24.584</v>
      </c>
      <c r="AM15" s="22">
        <f>VLOOKUP(AM$7,'Off Peak Curve Sum'!$A$7:$AG$161,7)</f>
        <v>22.669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23.339000000000002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24.44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25.026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25.568000000000001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26.037000000000003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26.291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26.658000000000001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27.134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30.013281324971903</v>
      </c>
      <c r="D18" s="22">
        <f ca="1">IF(ISERROR(AVERAGE(OFFSET('Off Peak Curve Sum'!$R$6,1,0,10,1))),0,AVERAGE(OFFSET('Off Peak Curve Sum'!$R$6,1,0,10,1)))</f>
        <v>31.251000022888185</v>
      </c>
      <c r="E18" s="22">
        <f ca="1">IF(ISERROR((SUM(OFFSET('Off Peak Curve Sum'!$R$6,14,0,19,1))+ 11* 'Off Peak Curve Sum'!$R$38)/30), 'Off Peak Curve Sum'!$R$38,(SUM(OFFSET('Off Peak Curve Sum'!$R$6,14,0,19,1))+ 11* 'Off Peak Curve Sum'!$R$38)/30)</f>
        <v>29.998843952027528</v>
      </c>
      <c r="F18" s="22">
        <f>VLOOKUP(F$7,'Off Peak Curve Sum'!$A$7:$AG$161,3)</f>
        <v>28.79</v>
      </c>
      <c r="G18" s="23">
        <f ca="1">AVERAGE(D18,E18,F18)</f>
        <v>30.013281324971903</v>
      </c>
      <c r="H18" s="131">
        <f t="shared" ref="H18:S18" si="12">AB18</f>
        <v>27.149000000000001</v>
      </c>
      <c r="I18" s="131">
        <f t="shared" si="12"/>
        <v>24.718</v>
      </c>
      <c r="J18" s="131">
        <f t="shared" si="12"/>
        <v>22.137</v>
      </c>
      <c r="K18" s="131">
        <f t="shared" si="12"/>
        <v>19.083000000000002</v>
      </c>
      <c r="L18" s="131">
        <f t="shared" si="12"/>
        <v>21.177</v>
      </c>
      <c r="M18" s="131">
        <f t="shared" si="12"/>
        <v>22.188000000000002</v>
      </c>
      <c r="N18" s="131">
        <f t="shared" si="12"/>
        <v>30.294</v>
      </c>
      <c r="O18" s="131">
        <f t="shared" si="12"/>
        <v>34.79</v>
      </c>
      <c r="P18" s="131">
        <f t="shared" si="12"/>
        <v>29.9</v>
      </c>
      <c r="Q18" s="131">
        <f t="shared" si="12"/>
        <v>28.694000000000003</v>
      </c>
      <c r="R18" s="131">
        <f t="shared" si="12"/>
        <v>22.167000000000002</v>
      </c>
      <c r="S18" s="131">
        <f t="shared" si="12"/>
        <v>28.315000000000001</v>
      </c>
      <c r="T18" s="23">
        <f>AVERAGE(AB18:AM18)</f>
        <v>25.884333333333334</v>
      </c>
      <c r="U18" s="23">
        <f>AVERAGE(AN18:AY18)</f>
        <v>27.887833333333333</v>
      </c>
      <c r="V18" s="23">
        <f>AVERAGE(AZ18:EE18)</f>
        <v>29.549023809523803</v>
      </c>
      <c r="W18" s="78"/>
      <c r="X18" s="65">
        <f ca="1">AVERAGE(D18:F18,AB18:EE18)</f>
        <v>28.985800396170397</v>
      </c>
      <c r="Y18" s="12"/>
      <c r="Z18" s="39"/>
      <c r="AB18" s="22">
        <f>VLOOKUP(AB$7,'Off Peak Curve Sum'!$A$7:$AG$161,3)</f>
        <v>27.149000000000001</v>
      </c>
      <c r="AC18" s="22">
        <f>VLOOKUP(AC$7,'Off Peak Curve Sum'!$A$7:$AG$161,3)</f>
        <v>24.718</v>
      </c>
      <c r="AD18" s="22">
        <f>VLOOKUP(AD$7,'Off Peak Curve Sum'!$A$7:$AG$161,3)</f>
        <v>22.137</v>
      </c>
      <c r="AE18" s="22">
        <f>VLOOKUP(AE$7,'Off Peak Curve Sum'!$A$7:$AG$161,3)</f>
        <v>19.083000000000002</v>
      </c>
      <c r="AF18" s="22">
        <f>VLOOKUP(AF$7,'Off Peak Curve Sum'!$A$7:$AG$161,3)</f>
        <v>21.177</v>
      </c>
      <c r="AG18" s="22">
        <f>VLOOKUP(AG$7,'Off Peak Curve Sum'!$A$7:$AG$161,3)</f>
        <v>22.188000000000002</v>
      </c>
      <c r="AH18" s="22">
        <f>VLOOKUP(AH$7,'Off Peak Curve Sum'!$A$7:$AG$161,3)</f>
        <v>30.294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28.694000000000003</v>
      </c>
      <c r="AL18" s="22">
        <f>VLOOKUP(AL$7,'Off Peak Curve Sum'!$A$7:$AG$161,3)</f>
        <v>22.167000000000002</v>
      </c>
      <c r="AM18" s="22">
        <f>VLOOKUP(AM$7,'Off Peak Curve Sum'!$A$7:$AG$161,3)</f>
        <v>28.315000000000001</v>
      </c>
      <c r="AN18" s="22">
        <f>VLOOKUP(AN$7,'Off Peak Curve Sum'!$A$7:$AG$161,3)</f>
        <v>27.234000000000002</v>
      </c>
      <c r="AO18" s="22">
        <f>VLOOKUP(AO$7,'Off Peak Curve Sum'!$A$7:$AG$161,3)</f>
        <v>27.054000000000002</v>
      </c>
      <c r="AP18" s="22">
        <f>VLOOKUP(AP$7,'Off Peak Curve Sum'!$A$7:$AG$161,3)</f>
        <v>25.649000000000001</v>
      </c>
      <c r="AQ18" s="22">
        <f>VLOOKUP(AQ$7,'Off Peak Curve Sum'!$A$7:$AG$161,3)</f>
        <v>23.717000000000002</v>
      </c>
      <c r="AR18" s="22">
        <f>VLOOKUP(AR$7,'Off Peak Curve Sum'!$A$7:$AG$161,3)</f>
        <v>14.863000000000001</v>
      </c>
      <c r="AS18" s="22">
        <f>VLOOKUP(AS$7,'Off Peak Curve Sum'!$A$7:$AG$161,3)</f>
        <v>17.938000000000002</v>
      </c>
      <c r="AT18" s="22">
        <f>VLOOKUP(AT$7,'Off Peak Curve Sum'!$A$7:$AG$161,3)</f>
        <v>37.015999999999998</v>
      </c>
      <c r="AU18" s="22">
        <f>VLOOKUP(AU$7,'Off Peak Curve Sum'!$A$7:$AG$161,3)</f>
        <v>39.091999999999999</v>
      </c>
      <c r="AV18" s="22">
        <f>VLOOKUP(AV$7,'Off Peak Curve Sum'!$A$7:$AG$161,3)</f>
        <v>33.353999999999999</v>
      </c>
      <c r="AW18" s="22">
        <f>VLOOKUP(AW$7,'Off Peak Curve Sum'!$A$7:$AG$161,3)</f>
        <v>29.153000000000002</v>
      </c>
      <c r="AX18" s="22">
        <f>VLOOKUP(AX$7,'Off Peak Curve Sum'!$A$7:$AG$161,3)</f>
        <v>26.725000000000001</v>
      </c>
      <c r="AY18" s="22">
        <f>VLOOKUP(AY$7,'Off Peak Curve Sum'!$A$7:$AG$161,3)</f>
        <v>32.859000000000002</v>
      </c>
      <c r="AZ18" s="22">
        <f>VLOOKUP(AZ$7,'Off Peak Curve Sum'!$A$7:$AG$161,3)</f>
        <v>27.069000000000003</v>
      </c>
      <c r="BA18" s="22">
        <f>VLOOKUP(BA$7,'Off Peak Curve Sum'!$A$7:$AG$161,3)</f>
        <v>26.82</v>
      </c>
      <c r="BB18" s="22">
        <f>VLOOKUP(BB$7,'Off Peak Curve Sum'!$A$7:$AG$161,3)</f>
        <v>25.96</v>
      </c>
      <c r="BC18" s="22">
        <f>VLOOKUP(BC$7,'Off Peak Curve Sum'!$A$7:$AG$161,3)</f>
        <v>24.389000000000003</v>
      </c>
      <c r="BD18" s="22">
        <f>VLOOKUP(BD$7,'Off Peak Curve Sum'!$A$7:$AG$161,3)</f>
        <v>16.788</v>
      </c>
      <c r="BE18" s="22">
        <f>VLOOKUP(BE$7,'Off Peak Curve Sum'!$A$7:$AG$161,3)</f>
        <v>19.984000000000002</v>
      </c>
      <c r="BF18" s="22">
        <f>VLOOKUP(BF$7,'Off Peak Curve Sum'!$A$7:$AG$161,3)</f>
        <v>35.216999999999999</v>
      </c>
      <c r="BG18" s="22">
        <f>VLOOKUP(BG$7,'Off Peak Curve Sum'!$A$7:$AG$161,3)</f>
        <v>36.909999999999997</v>
      </c>
      <c r="BH18" s="22">
        <f>VLOOKUP(BH$7,'Off Peak Curve Sum'!$A$7:$AG$161,3)</f>
        <v>32.317</v>
      </c>
      <c r="BI18" s="22">
        <f>VLOOKUP(BI$7,'Off Peak Curve Sum'!$A$7:$AG$161,3)</f>
        <v>28.978000000000002</v>
      </c>
      <c r="BJ18" s="22">
        <f>VLOOKUP(BJ$7,'Off Peak Curve Sum'!$A$7:$AG$161,3)</f>
        <v>27.054000000000002</v>
      </c>
      <c r="BK18" s="22">
        <f>VLOOKUP(BK$7,'Off Peak Curve Sum'!$A$7:$AG$161,3)</f>
        <v>32.145000000000003</v>
      </c>
      <c r="BL18" s="22">
        <f>VLOOKUP(BL$7,'Off Peak Curve Sum'!$A$7:$AG$161,3)</f>
        <v>27.277000000000001</v>
      </c>
      <c r="BM18" s="22">
        <f>VLOOKUP(BM$7,'Off Peak Curve Sum'!$A$7:$AG$161,3)</f>
        <v>27.396000000000001</v>
      </c>
      <c r="BN18" s="22">
        <f>VLOOKUP(BN$7,'Off Peak Curve Sum'!$A$7:$AG$161,3)</f>
        <v>26.421000000000003</v>
      </c>
      <c r="BO18" s="22">
        <f>VLOOKUP(BO$7,'Off Peak Curve Sum'!$A$7:$AG$161,3)</f>
        <v>24.993000000000002</v>
      </c>
      <c r="BP18" s="22">
        <f>VLOOKUP(BP$7,'Off Peak Curve Sum'!$A$7:$AG$161,3)</f>
        <v>17.977</v>
      </c>
      <c r="BQ18" s="22">
        <f>VLOOKUP(BQ$7,'Off Peak Curve Sum'!$A$7:$AG$161,3)</f>
        <v>20.963000000000001</v>
      </c>
      <c r="BR18" s="22">
        <f>VLOOKUP(BR$7,'Off Peak Curve Sum'!$A$7:$AG$161,3)</f>
        <v>34.896000000000001</v>
      </c>
      <c r="BS18" s="22">
        <f>VLOOKUP(BS$7,'Off Peak Curve Sum'!$A$7:$AG$161,3)</f>
        <v>36.863</v>
      </c>
      <c r="BT18" s="22">
        <f>VLOOKUP(BT$7,'Off Peak Curve Sum'!$A$7:$AG$161,3)</f>
        <v>32.353000000000002</v>
      </c>
      <c r="BU18" s="22">
        <f>VLOOKUP(BU$7,'Off Peak Curve Sum'!$A$7:$AG$161,3)</f>
        <v>29.204000000000001</v>
      </c>
      <c r="BV18" s="22">
        <f>VLOOKUP(BV$7,'Off Peak Curve Sum'!$A$7:$AG$161,3)</f>
        <v>27.417000000000002</v>
      </c>
      <c r="BW18" s="22">
        <f>VLOOKUP(BW$7,'Off Peak Curve Sum'!$A$7:$AG$161,3)</f>
        <v>32.08</v>
      </c>
      <c r="BX18" s="22">
        <f>VLOOKUP(BX$7,'Off Peak Curve Sum'!$A$7:$AG$161,3)</f>
        <v>27.542000000000002</v>
      </c>
      <c r="BY18" s="22">
        <f>VLOOKUP(BY$7,'Off Peak Curve Sum'!$A$7:$AG$161,3)</f>
        <v>27.694000000000003</v>
      </c>
      <c r="BZ18" s="22">
        <f>VLOOKUP(BZ$7,'Off Peak Curve Sum'!$A$7:$AG$161,3)</f>
        <v>26.848000000000003</v>
      </c>
      <c r="CA18" s="22">
        <f>VLOOKUP(CA$7,'Off Peak Curve Sum'!$A$7:$AG$161,3)</f>
        <v>25.372</v>
      </c>
      <c r="CB18" s="22">
        <f>VLOOKUP(CB$7,'Off Peak Curve Sum'!$A$7:$AG$161,3)</f>
        <v>19.503</v>
      </c>
      <c r="CC18" s="22">
        <f>VLOOKUP(CC$7,'Off Peak Curve Sum'!$A$7:$AG$161,3)</f>
        <v>21.913</v>
      </c>
      <c r="CD18" s="22">
        <f>VLOOKUP(CD$7,'Off Peak Curve Sum'!$A$7:$AG$161,3)</f>
        <v>34.551000000000002</v>
      </c>
      <c r="CE18" s="22">
        <f>VLOOKUP(CE$7,'Off Peak Curve Sum'!$A$7:$AG$161,3)</f>
        <v>36.408000000000001</v>
      </c>
      <c r="CF18" s="22">
        <f>VLOOKUP(CF$7,'Off Peak Curve Sum'!$A$7:$AG$161,3)</f>
        <v>32.284999999999997</v>
      </c>
      <c r="CG18" s="22">
        <f>VLOOKUP(CG$7,'Off Peak Curve Sum'!$A$7:$AG$161,3)</f>
        <v>29.454999999999998</v>
      </c>
      <c r="CH18" s="22">
        <f>VLOOKUP(CH$7,'Off Peak Curve Sum'!$A$7:$AG$161,3)</f>
        <v>27.834</v>
      </c>
      <c r="CI18" s="22">
        <f>VLOOKUP(CI$7,'Off Peak Curve Sum'!$A$7:$AG$161,3)</f>
        <v>32.195</v>
      </c>
      <c r="CJ18" s="22">
        <f>VLOOKUP(CJ$7,'Off Peak Curve Sum'!$A$7:$AG$161,3)</f>
        <v>27.907</v>
      </c>
      <c r="CK18" s="22">
        <f>VLOOKUP(CK$7,'Off Peak Curve Sum'!$A$7:$AG$161,3)</f>
        <v>27.966000000000001</v>
      </c>
      <c r="CL18" s="22">
        <f>VLOOKUP(CL$7,'Off Peak Curve Sum'!$A$7:$AG$161,3)</f>
        <v>27.254000000000001</v>
      </c>
      <c r="CM18" s="22">
        <f>VLOOKUP(CM$7,'Off Peak Curve Sum'!$A$7:$AG$161,3)</f>
        <v>25.944000000000003</v>
      </c>
      <c r="CN18" s="22">
        <f>VLOOKUP(CN$7,'Off Peak Curve Sum'!$A$7:$AG$161,3)</f>
        <v>20.64</v>
      </c>
      <c r="CO18" s="22">
        <f>VLOOKUP(CO$7,'Off Peak Curve Sum'!$A$7:$AG$161,3)</f>
        <v>22.908000000000001</v>
      </c>
      <c r="CP18" s="22">
        <f>VLOOKUP(CP$7,'Off Peak Curve Sum'!$A$7:$AG$161,3)</f>
        <v>34.478000000000002</v>
      </c>
      <c r="CQ18" s="22">
        <f>VLOOKUP(CQ$7,'Off Peak Curve Sum'!$A$7:$AG$161,3)</f>
        <v>36.29</v>
      </c>
      <c r="CR18" s="22">
        <f>VLOOKUP(CR$7,'Off Peak Curve Sum'!$A$7:$AG$161,3)</f>
        <v>32.380000000000003</v>
      </c>
      <c r="CS18" s="22">
        <f>VLOOKUP(CS$7,'Off Peak Curve Sum'!$A$7:$AG$161,3)</f>
        <v>30.097000000000001</v>
      </c>
      <c r="CT18" s="22">
        <f>VLOOKUP(CT$7,'Off Peak Curve Sum'!$A$7:$AG$161,3)</f>
        <v>28.59</v>
      </c>
      <c r="CU18" s="22">
        <f>VLOOKUP(CU$7,'Off Peak Curve Sum'!$A$7:$AG$161,3)</f>
        <v>32.649000000000001</v>
      </c>
      <c r="CV18" s="22">
        <f>VLOOKUP(CV$7,'Off Peak Curve Sum'!$A$7:$AG$161,3)</f>
        <v>28.94</v>
      </c>
      <c r="CW18" s="22">
        <f>VLOOKUP(CW$7,'Off Peak Curve Sum'!$A$7:$AG$161,3)</f>
        <v>29.04</v>
      </c>
      <c r="CX18" s="22">
        <f>VLOOKUP(CX$7,'Off Peak Curve Sum'!$A$7:$AG$161,3)</f>
        <v>28.236000000000001</v>
      </c>
      <c r="CY18" s="22">
        <f>VLOOKUP(CY$7,'Off Peak Curve Sum'!$A$7:$AG$161,3)</f>
        <v>27.278000000000002</v>
      </c>
      <c r="CZ18" s="22">
        <f>VLOOKUP(CZ$7,'Off Peak Curve Sum'!$A$7:$AG$161,3)</f>
        <v>22.088000000000001</v>
      </c>
      <c r="DA18" s="22">
        <f>VLOOKUP(DA$7,'Off Peak Curve Sum'!$A$7:$AG$161,3)</f>
        <v>23.99</v>
      </c>
      <c r="DB18" s="22">
        <f>VLOOKUP(DB$7,'Off Peak Curve Sum'!$A$7:$AG$161,3)</f>
        <v>35.451000000000001</v>
      </c>
      <c r="DC18" s="22">
        <f>VLOOKUP(DC$7,'Off Peak Curve Sum'!$A$7:$AG$161,3)</f>
        <v>36.847000000000001</v>
      </c>
      <c r="DD18" s="22">
        <f>VLOOKUP(DD$7,'Off Peak Curve Sum'!$A$7:$AG$161,3)</f>
        <v>33.520000000000003</v>
      </c>
      <c r="DE18" s="22">
        <f>VLOOKUP(DE$7,'Off Peak Curve Sum'!$A$7:$AG$161,3)</f>
        <v>31.152000000000001</v>
      </c>
      <c r="DF18" s="22">
        <f>VLOOKUP(DF$7,'Off Peak Curve Sum'!$A$7:$AG$161,3)</f>
        <v>29.692</v>
      </c>
      <c r="DG18" s="22">
        <f>VLOOKUP(DG$7,'Off Peak Curve Sum'!$A$7:$AG$161,3)</f>
        <v>33.553000000000004</v>
      </c>
      <c r="DH18" s="22">
        <f>VLOOKUP(DH$7,'Off Peak Curve Sum'!$A$7:$AG$161,3)</f>
        <v>30.191000000000003</v>
      </c>
      <c r="DI18" s="22">
        <f>VLOOKUP(DI$7,'Off Peak Curve Sum'!$A$7:$AG$161,3)</f>
        <v>30.238000000000003</v>
      </c>
      <c r="DJ18" s="22">
        <f>VLOOKUP(DJ$7,'Off Peak Curve Sum'!$A$7:$AG$161,3)</f>
        <v>29.51</v>
      </c>
      <c r="DK18" s="22">
        <f>VLOOKUP(DK$7,'Off Peak Curve Sum'!$A$7:$AG$161,3)</f>
        <v>28.578000000000003</v>
      </c>
      <c r="DL18" s="22">
        <f>VLOOKUP(DL$7,'Off Peak Curve Sum'!$A$7:$AG$161,3)</f>
        <v>23.37</v>
      </c>
      <c r="DM18" s="22">
        <f>VLOOKUP(DM$7,'Off Peak Curve Sum'!$A$7:$AG$161,3)</f>
        <v>25.704999999999998</v>
      </c>
      <c r="DN18" s="22">
        <f>VLOOKUP(DN$7,'Off Peak Curve Sum'!$A$7:$AG$161,3)</f>
        <v>36.428000000000004</v>
      </c>
      <c r="DO18" s="22">
        <f>VLOOKUP(DO$7,'Off Peak Curve Sum'!$A$7:$AG$161,3)</f>
        <v>37.768000000000001</v>
      </c>
      <c r="DP18" s="22">
        <f>VLOOKUP(DP$7,'Off Peak Curve Sum'!$A$7:$AG$161,3)</f>
        <v>34.596000000000004</v>
      </c>
      <c r="DQ18" s="22">
        <f>VLOOKUP(DQ$7,'Off Peak Curve Sum'!$A$7:$AG$161,3)</f>
        <v>32.299999999999997</v>
      </c>
      <c r="DR18" s="22">
        <f>VLOOKUP(DR$7,'Off Peak Curve Sum'!$A$7:$AG$161,3)</f>
        <v>30.959000000000003</v>
      </c>
      <c r="DS18" s="22">
        <f>VLOOKUP(DS$7,'Off Peak Curve Sum'!$A$7:$AG$161,3)</f>
        <v>34.609000000000002</v>
      </c>
      <c r="DT18" s="22">
        <f>VLOOKUP(DT$7,'Off Peak Curve Sum'!$A$7:$AG$161,3)</f>
        <v>31.218</v>
      </c>
      <c r="DU18" s="22">
        <f>VLOOKUP(DU$7,'Off Peak Curve Sum'!$A$7:$AG$161,3)</f>
        <v>31.397000000000002</v>
      </c>
      <c r="DV18" s="22">
        <f>VLOOKUP(DV$7,'Off Peak Curve Sum'!$A$7:$AG$161,3)</f>
        <v>30.759</v>
      </c>
      <c r="DW18" s="22">
        <f>VLOOKUP(DW$7,'Off Peak Curve Sum'!$A$7:$AG$161,3)</f>
        <v>29.824000000000002</v>
      </c>
      <c r="DX18" s="22">
        <f>VLOOKUP(DX$7,'Off Peak Curve Sum'!$A$7:$AG$161,3)</f>
        <v>24.896000000000001</v>
      </c>
      <c r="DY18" s="22">
        <f>VLOOKUP(DY$7,'Off Peak Curve Sum'!$A$7:$AG$161,3)</f>
        <v>27.1</v>
      </c>
      <c r="DZ18" s="22">
        <f>VLOOKUP(DZ$7,'Off Peak Curve Sum'!$A$7:$AG$161,3)</f>
        <v>37.332999999999998</v>
      </c>
      <c r="EA18" s="22">
        <f>VLOOKUP(EA$7,'Off Peak Curve Sum'!$A$7:$AG$161,3)</f>
        <v>38.621000000000002</v>
      </c>
      <c r="EB18" s="22">
        <f>VLOOKUP(EB$7,'Off Peak Curve Sum'!$A$7:$AG$161,3)</f>
        <v>35.603000000000002</v>
      </c>
      <c r="EC18" s="22">
        <f>VLOOKUP(EC$7,'Off Peak Curve Sum'!$A$7:$AG$161,3)</f>
        <v>33.379000000000005</v>
      </c>
      <c r="ED18" s="22">
        <f>VLOOKUP(ED$7,'Off Peak Curve Sum'!$A$7:$AG$161,3)</f>
        <v>32.159999999999997</v>
      </c>
      <c r="EE18" s="22">
        <f>VLOOKUP(EE$7,'Off Peak Curve Sum'!$A$7:$AG$161,3)</f>
        <v>35.615000000000002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31.25</v>
      </c>
      <c r="D28" s="73">
        <f ca="1">IF(ISERROR(AVERAGE(OFFSET('Sat Curve Sum'!$D$6,1,0,1,1))),0,AVERAGE(OFFSET('Sat Curve Sum'!$D$6,1,0,1,1)))</f>
        <v>28.25</v>
      </c>
      <c r="E28" s="73">
        <f ca="1">IF(ISERROR((SUM(OFFSET('Sat Curve Sum'!$D$6,2,0,3,1))+ 1* 'Sat Curve Sum Backup'!$D$9)/4), 'Sat Curve Sum Backup'!$D$9,(SUM(OFFSET('Sat Curve Sum'!$D$6,2,0,3,1))+ 1* 'Sat Curve Sum Backup'!$D$9)/4)</f>
        <v>28.75</v>
      </c>
      <c r="F28" s="73">
        <f>VLOOKUP(F$7,'Sat Curve Sum'!$A$7:$AG$161,4)</f>
        <v>36.75</v>
      </c>
      <c r="G28" s="72">
        <f t="shared" ref="G28:G34" ca="1" si="14">AVERAGE(D28,E28,F28)</f>
        <v>31.25</v>
      </c>
      <c r="H28" s="130">
        <f t="shared" ref="H28:H34" si="15">AB28</f>
        <v>36.75</v>
      </c>
      <c r="I28" s="130">
        <f t="shared" ref="I28:S28" si="16">AC28</f>
        <v>34.75</v>
      </c>
      <c r="J28" s="130">
        <f t="shared" si="16"/>
        <v>31.5</v>
      </c>
      <c r="K28" s="130">
        <f t="shared" si="16"/>
        <v>29.25</v>
      </c>
      <c r="L28" s="130">
        <f t="shared" si="16"/>
        <v>27.5</v>
      </c>
      <c r="M28" s="130">
        <f t="shared" si="16"/>
        <v>28.75</v>
      </c>
      <c r="N28" s="130">
        <f t="shared" si="16"/>
        <v>41.25</v>
      </c>
      <c r="O28" s="130">
        <f t="shared" si="16"/>
        <v>48.5</v>
      </c>
      <c r="P28" s="130">
        <f t="shared" si="16"/>
        <v>41.5</v>
      </c>
      <c r="Q28" s="130">
        <f t="shared" si="16"/>
        <v>37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35.583333333333336</v>
      </c>
      <c r="U28" s="72">
        <f t="shared" ref="U28:U34" si="18">AVERAGE(AN28:AY28)</f>
        <v>38.708333333333336</v>
      </c>
      <c r="V28" s="86">
        <f t="shared" ref="V28:V34" si="19">AVERAGE(AZ28:EE28)</f>
        <v>40.461904761904762</v>
      </c>
      <c r="W28" s="14"/>
      <c r="X28" s="64">
        <f t="shared" ref="X28:X34" ca="1" si="20">AVERAGE(D28:F28,AB28:EE28)</f>
        <v>39.495945945945941</v>
      </c>
      <c r="Y28" s="16"/>
      <c r="Z28" s="39"/>
      <c r="AB28" s="22">
        <f>VLOOKUP(AB$7,'Sat Curve Sum'!$A$7:$AG$161,4)</f>
        <v>36.75</v>
      </c>
      <c r="AC28" s="22">
        <f>VLOOKUP(AC$7,'Sat Curve Sum'!$A$7:$AG$161,4)</f>
        <v>34.75</v>
      </c>
      <c r="AD28" s="22">
        <f>VLOOKUP(AD$7,'Sat Curve Sum'!$A$7:$AG$161,4)</f>
        <v>31.5</v>
      </c>
      <c r="AE28" s="22">
        <f>VLOOKUP(AE$7,'Sat Curve Sum'!$A$7:$AG$161,4)</f>
        <v>29.25</v>
      </c>
      <c r="AF28" s="22">
        <f>VLOOKUP(AF$7,'Sat Curve Sum'!$A$7:$AG$161,4)</f>
        <v>27.5</v>
      </c>
      <c r="AG28" s="22">
        <f>VLOOKUP(AG$7,'Sat Curve Sum'!$A$7:$AG$161,4)</f>
        <v>28.75</v>
      </c>
      <c r="AH28" s="22">
        <f>VLOOKUP(AH$7,'Sat Curve Sum'!$A$7:$AG$161,4)</f>
        <v>41.25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37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40.5</v>
      </c>
      <c r="AO28" s="22">
        <f>VLOOKUP(AO$7,'Sat Curve Sum'!$A$7:$AG$161,4)</f>
        <v>40</v>
      </c>
      <c r="AP28" s="22">
        <f>VLOOKUP(AP$7,'Sat Curve Sum'!$A$7:$AG$161,4)</f>
        <v>34.5</v>
      </c>
      <c r="AQ28" s="22">
        <f>VLOOKUP(AQ$7,'Sat Curve Sum'!$A$7:$AG$161,4)</f>
        <v>31.5</v>
      </c>
      <c r="AR28" s="22">
        <f>VLOOKUP(AR$7,'Sat Curve Sum'!$A$7:$AG$161,4)</f>
        <v>28</v>
      </c>
      <c r="AS28" s="22">
        <f>VLOOKUP(AS$7,'Sat Curve Sum'!$A$7:$AG$161,4)</f>
        <v>29</v>
      </c>
      <c r="AT28" s="22">
        <f>VLOOKUP(AT$7,'Sat Curve Sum'!$A$7:$AG$161,4)</f>
        <v>47.5</v>
      </c>
      <c r="AU28" s="22">
        <f>VLOOKUP(AU$7,'Sat Curve Sum'!$A$7:$AG$161,4)</f>
        <v>55.5</v>
      </c>
      <c r="AV28" s="22">
        <f>VLOOKUP(AV$7,'Sat Curve Sum'!$A$7:$AG$161,4)</f>
        <v>45.75</v>
      </c>
      <c r="AW28" s="22">
        <f>VLOOKUP(AW$7,'Sat Curve Sum'!$A$7:$AG$161,4)</f>
        <v>39.25</v>
      </c>
      <c r="AX28" s="22">
        <f>VLOOKUP(AX$7,'Sat Curve Sum'!$A$7:$AG$161,4)</f>
        <v>35.5</v>
      </c>
      <c r="AY28" s="22">
        <f>VLOOKUP(AY$7,'Sat Curve Sum'!$A$7:$AG$161,4)</f>
        <v>37.5</v>
      </c>
      <c r="AZ28" s="22">
        <f>VLOOKUP(AZ$7,'Sat Curve Sum'!$A$7:$AG$161,4)</f>
        <v>40.65</v>
      </c>
      <c r="BA28" s="22">
        <f>VLOOKUP(BA$7,'Sat Curve Sum'!$A$7:$AG$161,4)</f>
        <v>40.22</v>
      </c>
      <c r="BB28" s="22">
        <f>VLOOKUP(BB$7,'Sat Curve Sum'!$A$7:$AG$161,4)</f>
        <v>35.49</v>
      </c>
      <c r="BC28" s="22">
        <f>VLOOKUP(BC$7,'Sat Curve Sum'!$A$7:$AG$161,4)</f>
        <v>32.92</v>
      </c>
      <c r="BD28" s="22">
        <f>VLOOKUP(BD$7,'Sat Curve Sum'!$A$7:$AG$161,4)</f>
        <v>29.91</v>
      </c>
      <c r="BE28" s="22">
        <f>VLOOKUP(BE$7,'Sat Curve Sum'!$A$7:$AG$161,4)</f>
        <v>30.77</v>
      </c>
      <c r="BF28" s="22">
        <f>VLOOKUP(BF$7,'Sat Curve Sum'!$A$7:$AG$161,4)</f>
        <v>46.66</v>
      </c>
      <c r="BG28" s="22">
        <f>VLOOKUP(BG$7,'Sat Curve Sum'!$A$7:$AG$161,4)</f>
        <v>53.53</v>
      </c>
      <c r="BH28" s="22">
        <f>VLOOKUP(BH$7,'Sat Curve Sum'!$A$7:$AG$161,4)</f>
        <v>45.16</v>
      </c>
      <c r="BI28" s="22">
        <f>VLOOKUP(BI$7,'Sat Curve Sum'!$A$7:$AG$161,4)</f>
        <v>39.58</v>
      </c>
      <c r="BJ28" s="22">
        <f>VLOOKUP(BJ$7,'Sat Curve Sum'!$A$7:$AG$161,4)</f>
        <v>36.36</v>
      </c>
      <c r="BK28" s="22">
        <f>VLOOKUP(BK$7,'Sat Curve Sum'!$A$7:$AG$161,4)</f>
        <v>38.08</v>
      </c>
      <c r="BL28" s="22">
        <f>VLOOKUP(BL$7,'Sat Curve Sum'!$A$7:$AG$161,4)</f>
        <v>40.82</v>
      </c>
      <c r="BM28" s="22">
        <f>VLOOKUP(BM$7,'Sat Curve Sum'!$A$7:$AG$161,4)</f>
        <v>40.450000000000003</v>
      </c>
      <c r="BN28" s="22">
        <f>VLOOKUP(BN$7,'Sat Curve Sum'!$A$7:$AG$161,4)</f>
        <v>36.4</v>
      </c>
      <c r="BO28" s="22">
        <f>VLOOKUP(BO$7,'Sat Curve Sum'!$A$7:$AG$161,4)</f>
        <v>34.19</v>
      </c>
      <c r="BP28" s="22">
        <f>VLOOKUP(BP$7,'Sat Curve Sum'!$A$7:$AG$161,4)</f>
        <v>31.61</v>
      </c>
      <c r="BQ28" s="22">
        <f>VLOOKUP(BQ$7,'Sat Curve Sum'!$A$7:$AG$161,4)</f>
        <v>32.35</v>
      </c>
      <c r="BR28" s="22">
        <f>VLOOKUP(BR$7,'Sat Curve Sum'!$A$7:$AG$161,4)</f>
        <v>46</v>
      </c>
      <c r="BS28" s="22">
        <f>VLOOKUP(BS$7,'Sat Curve Sum'!$A$7:$AG$161,4)</f>
        <v>51.9</v>
      </c>
      <c r="BT28" s="22">
        <f>VLOOKUP(BT$7,'Sat Curve Sum'!$A$7:$AG$161,4)</f>
        <v>44.71</v>
      </c>
      <c r="BU28" s="22">
        <f>VLOOKUP(BU$7,'Sat Curve Sum'!$A$7:$AG$161,4)</f>
        <v>39.92</v>
      </c>
      <c r="BV28" s="22">
        <f>VLOOKUP(BV$7,'Sat Curve Sum'!$A$7:$AG$161,4)</f>
        <v>37.159999999999997</v>
      </c>
      <c r="BW28" s="22">
        <f>VLOOKUP(BW$7,'Sat Curve Sum'!$A$7:$AG$161,4)</f>
        <v>38.630000000000003</v>
      </c>
      <c r="BX28" s="22">
        <f>VLOOKUP(BX$7,'Sat Curve Sum'!$A$7:$AG$161,4)</f>
        <v>41.15</v>
      </c>
      <c r="BY28" s="22">
        <f>VLOOKUP(BY$7,'Sat Curve Sum'!$A$7:$AG$161,4)</f>
        <v>40.82</v>
      </c>
      <c r="BZ28" s="22">
        <f>VLOOKUP(BZ$7,'Sat Curve Sum'!$A$7:$AG$161,4)</f>
        <v>37.130000000000003</v>
      </c>
      <c r="CA28" s="22">
        <f>VLOOKUP(CA$7,'Sat Curve Sum'!$A$7:$AG$161,4)</f>
        <v>35.119999999999997</v>
      </c>
      <c r="CB28" s="22">
        <f>VLOOKUP(CB$7,'Sat Curve Sum'!$A$7:$AG$161,4)</f>
        <v>32.770000000000003</v>
      </c>
      <c r="CC28" s="22">
        <f>VLOOKUP(CC$7,'Sat Curve Sum'!$A$7:$AG$161,4)</f>
        <v>33.44</v>
      </c>
      <c r="CD28" s="22">
        <f>VLOOKUP(CD$7,'Sat Curve Sum'!$A$7:$AG$161,4)</f>
        <v>45.87</v>
      </c>
      <c r="CE28" s="22">
        <f>VLOOKUP(CE$7,'Sat Curve Sum'!$A$7:$AG$161,4)</f>
        <v>51.24</v>
      </c>
      <c r="CF28" s="22">
        <f>VLOOKUP(CF$7,'Sat Curve Sum'!$A$7:$AG$161,4)</f>
        <v>44.7</v>
      </c>
      <c r="CG28" s="22">
        <f>VLOOKUP(CG$7,'Sat Curve Sum'!$A$7:$AG$161,4)</f>
        <v>40.33</v>
      </c>
      <c r="CH28" s="22">
        <f>VLOOKUP(CH$7,'Sat Curve Sum'!$A$7:$AG$161,4)</f>
        <v>37.82</v>
      </c>
      <c r="CI28" s="22">
        <f>VLOOKUP(CI$7,'Sat Curve Sum'!$A$7:$AG$161,4)</f>
        <v>39.159999999999997</v>
      </c>
      <c r="CJ28" s="22">
        <f>VLOOKUP(CJ$7,'Sat Curve Sum'!$A$7:$AG$161,4)</f>
        <v>41.49</v>
      </c>
      <c r="CK28" s="22">
        <f>VLOOKUP(CK$7,'Sat Curve Sum'!$A$7:$AG$161,4)</f>
        <v>41.19</v>
      </c>
      <c r="CL28" s="22">
        <f>VLOOKUP(CL$7,'Sat Curve Sum'!$A$7:$AG$161,4)</f>
        <v>37.83</v>
      </c>
      <c r="CM28" s="22">
        <f>VLOOKUP(CM$7,'Sat Curve Sum'!$A$7:$AG$161,4)</f>
        <v>36</v>
      </c>
      <c r="CN28" s="22">
        <f>VLOOKUP(CN$7,'Sat Curve Sum'!$A$7:$AG$161,4)</f>
        <v>33.86</v>
      </c>
      <c r="CO28" s="22">
        <f>VLOOKUP(CO$7,'Sat Curve Sum'!$A$7:$AG$161,4)</f>
        <v>34.479999999999997</v>
      </c>
      <c r="CP28" s="22">
        <f>VLOOKUP(CP$7,'Sat Curve Sum'!$A$7:$AG$161,4)</f>
        <v>45.79</v>
      </c>
      <c r="CQ28" s="22">
        <f>VLOOKUP(CQ$7,'Sat Curve Sum'!$A$7:$AG$161,4)</f>
        <v>50.68</v>
      </c>
      <c r="CR28" s="22">
        <f>VLOOKUP(CR$7,'Sat Curve Sum'!$A$7:$AG$161,4)</f>
        <v>44.72</v>
      </c>
      <c r="CS28" s="22">
        <f>VLOOKUP(CS$7,'Sat Curve Sum'!$A$7:$AG$161,4)</f>
        <v>40.76</v>
      </c>
      <c r="CT28" s="22">
        <f>VLOOKUP(CT$7,'Sat Curve Sum'!$A$7:$AG$161,4)</f>
        <v>38.47</v>
      </c>
      <c r="CU28" s="22">
        <f>VLOOKUP(CU$7,'Sat Curve Sum'!$A$7:$AG$161,4)</f>
        <v>39.69</v>
      </c>
      <c r="CV28" s="22">
        <f>VLOOKUP(CV$7,'Sat Curve Sum'!$A$7:$AG$161,4)</f>
        <v>41.91</v>
      </c>
      <c r="CW28" s="22">
        <f>VLOOKUP(CW$7,'Sat Curve Sum'!$A$7:$AG$161,4)</f>
        <v>41.63</v>
      </c>
      <c r="CX28" s="22">
        <f>VLOOKUP(CX$7,'Sat Curve Sum'!$A$7:$AG$161,4)</f>
        <v>38.5</v>
      </c>
      <c r="CY28" s="22">
        <f>VLOOKUP(CY$7,'Sat Curve Sum'!$A$7:$AG$161,4)</f>
        <v>36.799999999999997</v>
      </c>
      <c r="CZ28" s="22">
        <f>VLOOKUP(CZ$7,'Sat Curve Sum'!$A$7:$AG$161,4)</f>
        <v>34.81</v>
      </c>
      <c r="DA28" s="22">
        <f>VLOOKUP(DA$7,'Sat Curve Sum'!$A$7:$AG$161,4)</f>
        <v>35.39</v>
      </c>
      <c r="DB28" s="22">
        <f>VLOOKUP(DB$7,'Sat Curve Sum'!$A$7:$AG$161,4)</f>
        <v>45.92</v>
      </c>
      <c r="DC28" s="22">
        <f>VLOOKUP(DC$7,'Sat Curve Sum'!$A$7:$AG$161,4)</f>
        <v>50.47</v>
      </c>
      <c r="DD28" s="22">
        <f>VLOOKUP(DD$7,'Sat Curve Sum'!$A$7:$AG$161,4)</f>
        <v>44.93</v>
      </c>
      <c r="DE28" s="22">
        <f>VLOOKUP(DE$7,'Sat Curve Sum'!$A$7:$AG$161,4)</f>
        <v>41.23</v>
      </c>
      <c r="DF28" s="22">
        <f>VLOOKUP(DF$7,'Sat Curve Sum'!$A$7:$AG$161,4)</f>
        <v>39.1</v>
      </c>
      <c r="DG28" s="22">
        <f>VLOOKUP(DG$7,'Sat Curve Sum'!$A$7:$AG$161,4)</f>
        <v>40.25</v>
      </c>
      <c r="DH28" s="22">
        <f>VLOOKUP(DH$7,'Sat Curve Sum'!$A$7:$AG$161,4)</f>
        <v>42.34</v>
      </c>
      <c r="DI28" s="22">
        <f>VLOOKUP(DI$7,'Sat Curve Sum'!$A$7:$AG$161,4)</f>
        <v>42.08</v>
      </c>
      <c r="DJ28" s="22">
        <f>VLOOKUP(DJ$7,'Sat Curve Sum'!$A$7:$AG$161,4)</f>
        <v>39.17</v>
      </c>
      <c r="DK28" s="22">
        <f>VLOOKUP(DK$7,'Sat Curve Sum'!$A$7:$AG$161,4)</f>
        <v>37.58</v>
      </c>
      <c r="DL28" s="22">
        <f>VLOOKUP(DL$7,'Sat Curve Sum'!$A$7:$AG$161,4)</f>
        <v>35.729999999999997</v>
      </c>
      <c r="DM28" s="22">
        <f>VLOOKUP(DM$7,'Sat Curve Sum'!$A$7:$AG$161,4)</f>
        <v>36.270000000000003</v>
      </c>
      <c r="DN28" s="22">
        <f>VLOOKUP(DN$7,'Sat Curve Sum'!$A$7:$AG$161,4)</f>
        <v>46.07</v>
      </c>
      <c r="DO28" s="22">
        <f>VLOOKUP(DO$7,'Sat Curve Sum'!$A$7:$AG$161,4)</f>
        <v>50.32</v>
      </c>
      <c r="DP28" s="22">
        <f>VLOOKUP(DP$7,'Sat Curve Sum'!$A$7:$AG$161,4)</f>
        <v>45.15</v>
      </c>
      <c r="DQ28" s="22">
        <f>VLOOKUP(DQ$7,'Sat Curve Sum'!$A$7:$AG$161,4)</f>
        <v>41.71</v>
      </c>
      <c r="DR28" s="22">
        <f>VLOOKUP(DR$7,'Sat Curve Sum'!$A$7:$AG$161,4)</f>
        <v>39.729999999999997</v>
      </c>
      <c r="DS28" s="22">
        <f>VLOOKUP(DS$7,'Sat Curve Sum'!$A$7:$AG$161,4)</f>
        <v>40.79</v>
      </c>
      <c r="DT28" s="22">
        <f>VLOOKUP(DT$7,'Sat Curve Sum'!$A$7:$AG$161,4)</f>
        <v>42.77</v>
      </c>
      <c r="DU28" s="22">
        <f>VLOOKUP(DU$7,'Sat Curve Sum'!$A$7:$AG$161,4)</f>
        <v>42.53</v>
      </c>
      <c r="DV28" s="22">
        <f>VLOOKUP(DV$7,'Sat Curve Sum'!$A$7:$AG$161,4)</f>
        <v>39.82</v>
      </c>
      <c r="DW28" s="22">
        <f>VLOOKUP(DW$7,'Sat Curve Sum'!$A$7:$AG$161,4)</f>
        <v>38.35</v>
      </c>
      <c r="DX28" s="22">
        <f>VLOOKUP(DX$7,'Sat Curve Sum'!$A$7:$AG$161,4)</f>
        <v>36.619999999999997</v>
      </c>
      <c r="DY28" s="22">
        <f>VLOOKUP(DY$7,'Sat Curve Sum'!$A$7:$AG$161,4)</f>
        <v>37.119999999999997</v>
      </c>
      <c r="DZ28" s="22">
        <f>VLOOKUP(DZ$7,'Sat Curve Sum'!$A$7:$AG$161,4)</f>
        <v>46.25</v>
      </c>
      <c r="EA28" s="22">
        <f>VLOOKUP(EA$7,'Sat Curve Sum'!$A$7:$AG$161,4)</f>
        <v>50.2</v>
      </c>
      <c r="EB28" s="22">
        <f>VLOOKUP(EB$7,'Sat Curve Sum'!$A$7:$AG$161,4)</f>
        <v>45.4</v>
      </c>
      <c r="EC28" s="22">
        <f>VLOOKUP(EC$7,'Sat Curve Sum'!$A$7:$AG$161,4)</f>
        <v>42.19</v>
      </c>
      <c r="ED28" s="22">
        <f>VLOOKUP(ED$7,'Sat Curve Sum'!$A$7:$AG$161,4)</f>
        <v>40.35</v>
      </c>
      <c r="EE28" s="22">
        <f>VLOOKUP(EE$7,'Sat Curve Sum'!$A$7:$AG$161,4)</f>
        <v>41.34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31.833333333333332</v>
      </c>
      <c r="D29" s="25">
        <f ca="1">IF(ISERROR(AVERAGE(OFFSET('Sat Curve Sum'!$C$6,1,0,1,1))),0,AVERAGE(OFFSET('Sat Curve Sum'!$C$6,1,0,1,1)))</f>
        <v>29</v>
      </c>
      <c r="E29" s="25">
        <f ca="1">IF(ISERROR((SUM(OFFSET('Sat Curve Sum'!$C$6,2,0,3,1))+ 1* 'Sat Curve Sum Backup'!$C$9)/4), 'Sat Curve Sum Backup'!$C$9,(SUM(OFFSET('Sat Curve Sum'!$C$6,2,0,3,1))+ 1* 'Sat Curve Sum Backup'!$C$9)/4)</f>
        <v>29.5</v>
      </c>
      <c r="F29" s="25">
        <f>VLOOKUP(F$7,'Sat Curve Sum'!$A$7:$AG$161,3)</f>
        <v>37</v>
      </c>
      <c r="G29" s="23">
        <f t="shared" ca="1" si="14"/>
        <v>31.833333333333332</v>
      </c>
      <c r="H29" s="131">
        <f t="shared" si="15"/>
        <v>36.75</v>
      </c>
      <c r="I29" s="131">
        <f t="shared" ref="I29:S34" si="21">AC29</f>
        <v>34.65</v>
      </c>
      <c r="J29" s="131">
        <f t="shared" si="21"/>
        <v>31.5</v>
      </c>
      <c r="K29" s="131">
        <f t="shared" si="21"/>
        <v>31.25</v>
      </c>
      <c r="L29" s="131">
        <f t="shared" si="21"/>
        <v>30</v>
      </c>
      <c r="M29" s="131">
        <f t="shared" si="21"/>
        <v>31.25</v>
      </c>
      <c r="N29" s="131">
        <f t="shared" si="21"/>
        <v>44.25</v>
      </c>
      <c r="O29" s="131">
        <f t="shared" si="21"/>
        <v>51</v>
      </c>
      <c r="P29" s="131">
        <f t="shared" si="21"/>
        <v>45</v>
      </c>
      <c r="Q29" s="131">
        <f t="shared" si="21"/>
        <v>37</v>
      </c>
      <c r="R29" s="131">
        <f t="shared" si="21"/>
        <v>34</v>
      </c>
      <c r="S29" s="131">
        <f t="shared" si="21"/>
        <v>36.25</v>
      </c>
      <c r="T29" s="23">
        <f t="shared" si="17"/>
        <v>36.908333333333331</v>
      </c>
      <c r="U29" s="23">
        <f t="shared" si="18"/>
        <v>40.625</v>
      </c>
      <c r="V29" s="75">
        <f t="shared" si="19"/>
        <v>43.088809523809516</v>
      </c>
      <c r="W29" s="71"/>
      <c r="X29" s="74">
        <f t="shared" ca="1" si="20"/>
        <v>41.850090090090085</v>
      </c>
      <c r="Y29" s="16"/>
      <c r="Z29" s="39"/>
      <c r="AB29" s="25">
        <f>VLOOKUP(AB$7,'Sat Curve Sum'!$A$7:$AG$161,3)</f>
        <v>36.75</v>
      </c>
      <c r="AC29" s="25">
        <f>VLOOKUP(AC$7,'Sat Curve Sum'!$A$7:$AG$161,3)</f>
        <v>34.65</v>
      </c>
      <c r="AD29" s="25">
        <f>VLOOKUP(AD$7,'Sat Curve Sum'!$A$7:$AG$161,3)</f>
        <v>31.5</v>
      </c>
      <c r="AE29" s="25">
        <f>VLOOKUP(AE$7,'Sat Curve Sum'!$A$7:$AG$161,3)</f>
        <v>31.25</v>
      </c>
      <c r="AF29" s="25">
        <f>VLOOKUP(AF$7,'Sat Curve Sum'!$A$7:$AG$161,3)</f>
        <v>30</v>
      </c>
      <c r="AG29" s="25">
        <f>VLOOKUP(AG$7,'Sat Curve Sum'!$A$7:$AG$161,3)</f>
        <v>31.25</v>
      </c>
      <c r="AH29" s="25">
        <f>VLOOKUP(AH$7,'Sat Curve Sum'!$A$7:$AG$161,3)</f>
        <v>44.25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37</v>
      </c>
      <c r="AL29" s="25">
        <f>VLOOKUP(AL$7,'Sat Curve Sum'!$A$7:$AG$161,3)</f>
        <v>34</v>
      </c>
      <c r="AM29" s="25">
        <f>VLOOKUP(AM$7,'Sat Curve Sum'!$A$7:$AG$161,3)</f>
        <v>36.25</v>
      </c>
      <c r="AN29" s="25">
        <f>VLOOKUP(AN$7,'Sat Curve Sum'!$A$7:$AG$161,3)</f>
        <v>40.5</v>
      </c>
      <c r="AO29" s="25">
        <f>VLOOKUP(AO$7,'Sat Curve Sum'!$A$7:$AG$161,3)</f>
        <v>40.25</v>
      </c>
      <c r="AP29" s="25">
        <f>VLOOKUP(AP$7,'Sat Curve Sum'!$A$7:$AG$161,3)</f>
        <v>34.75</v>
      </c>
      <c r="AQ29" s="25">
        <f>VLOOKUP(AQ$7,'Sat Curve Sum'!$A$7:$AG$161,3)</f>
        <v>35</v>
      </c>
      <c r="AR29" s="25">
        <f>VLOOKUP(AR$7,'Sat Curve Sum'!$A$7:$AG$161,3)</f>
        <v>31.5</v>
      </c>
      <c r="AS29" s="25">
        <f>VLOOKUP(AS$7,'Sat Curve Sum'!$A$7:$AG$161,3)</f>
        <v>32.25</v>
      </c>
      <c r="AT29" s="25">
        <f>VLOOKUP(AT$7,'Sat Curve Sum'!$A$7:$AG$161,3)</f>
        <v>52</v>
      </c>
      <c r="AU29" s="25">
        <f>VLOOKUP(AU$7,'Sat Curve Sum'!$A$7:$AG$161,3)</f>
        <v>59</v>
      </c>
      <c r="AV29" s="25">
        <f>VLOOKUP(AV$7,'Sat Curve Sum'!$A$7:$AG$161,3)</f>
        <v>49.25</v>
      </c>
      <c r="AW29" s="25">
        <f>VLOOKUP(AW$7,'Sat Curve Sum'!$A$7:$AG$161,3)</f>
        <v>39.5</v>
      </c>
      <c r="AX29" s="25">
        <f>VLOOKUP(AX$7,'Sat Curve Sum'!$A$7:$AG$161,3)</f>
        <v>35.75</v>
      </c>
      <c r="AY29" s="25">
        <f>VLOOKUP(AY$7,'Sat Curve Sum'!$A$7:$AG$161,3)</f>
        <v>37.75</v>
      </c>
      <c r="AZ29" s="25">
        <f>VLOOKUP(AZ$7,'Sat Curve Sum'!$A$7:$AG$161,3)</f>
        <v>40.909999999999997</v>
      </c>
      <c r="BA29" s="25">
        <f>VLOOKUP(BA$7,'Sat Curve Sum'!$A$7:$AG$161,3)</f>
        <v>40.700000000000003</v>
      </c>
      <c r="BB29" s="25">
        <f>VLOOKUP(BB$7,'Sat Curve Sum'!$A$7:$AG$161,3)</f>
        <v>35.979999999999997</v>
      </c>
      <c r="BC29" s="25">
        <f>VLOOKUP(BC$7,'Sat Curve Sum'!$A$7:$AG$161,3)</f>
        <v>36.200000000000003</v>
      </c>
      <c r="BD29" s="25">
        <f>VLOOKUP(BD$7,'Sat Curve Sum'!$A$7:$AG$161,3)</f>
        <v>33.19</v>
      </c>
      <c r="BE29" s="25">
        <f>VLOOKUP(BE$7,'Sat Curve Sum'!$A$7:$AG$161,3)</f>
        <v>33.840000000000003</v>
      </c>
      <c r="BF29" s="25">
        <f>VLOOKUP(BF$7,'Sat Curve Sum'!$A$7:$AG$161,3)</f>
        <v>50.8</v>
      </c>
      <c r="BG29" s="25">
        <f>VLOOKUP(BG$7,'Sat Curve Sum'!$A$7:$AG$161,3)</f>
        <v>56.81</v>
      </c>
      <c r="BH29" s="25">
        <f>VLOOKUP(BH$7,'Sat Curve Sum'!$A$7:$AG$161,3)</f>
        <v>48.44</v>
      </c>
      <c r="BI29" s="25">
        <f>VLOOKUP(BI$7,'Sat Curve Sum'!$A$7:$AG$161,3)</f>
        <v>40.07</v>
      </c>
      <c r="BJ29" s="25">
        <f>VLOOKUP(BJ$7,'Sat Curve Sum'!$A$7:$AG$161,3)</f>
        <v>36.85</v>
      </c>
      <c r="BK29" s="25">
        <f>VLOOKUP(BK$7,'Sat Curve Sum'!$A$7:$AG$161,3)</f>
        <v>38.57</v>
      </c>
      <c r="BL29" s="25">
        <f>VLOOKUP(BL$7,'Sat Curve Sum'!$A$7:$AG$161,3)</f>
        <v>41.4</v>
      </c>
      <c r="BM29" s="25">
        <f>VLOOKUP(BM$7,'Sat Curve Sum'!$A$7:$AG$161,3)</f>
        <v>41.23</v>
      </c>
      <c r="BN29" s="25">
        <f>VLOOKUP(BN$7,'Sat Curve Sum'!$A$7:$AG$161,3)</f>
        <v>37.17</v>
      </c>
      <c r="BO29" s="25">
        <f>VLOOKUP(BO$7,'Sat Curve Sum'!$A$7:$AG$161,3)</f>
        <v>37.36</v>
      </c>
      <c r="BP29" s="25">
        <f>VLOOKUP(BP$7,'Sat Curve Sum'!$A$7:$AG$161,3)</f>
        <v>34.78</v>
      </c>
      <c r="BQ29" s="25">
        <f>VLOOKUP(BQ$7,'Sat Curve Sum'!$A$7:$AG$161,3)</f>
        <v>35.340000000000003</v>
      </c>
      <c r="BR29" s="25">
        <f>VLOOKUP(BR$7,'Sat Curve Sum'!$A$7:$AG$161,3)</f>
        <v>49.94</v>
      </c>
      <c r="BS29" s="25">
        <f>VLOOKUP(BS$7,'Sat Curve Sum'!$A$7:$AG$161,3)</f>
        <v>55.11</v>
      </c>
      <c r="BT29" s="25">
        <f>VLOOKUP(BT$7,'Sat Curve Sum'!$A$7:$AG$161,3)</f>
        <v>47.92</v>
      </c>
      <c r="BU29" s="25">
        <f>VLOOKUP(BU$7,'Sat Curve Sum'!$A$7:$AG$161,3)</f>
        <v>40.72</v>
      </c>
      <c r="BV29" s="25">
        <f>VLOOKUP(BV$7,'Sat Curve Sum'!$A$7:$AG$161,3)</f>
        <v>37.96</v>
      </c>
      <c r="BW29" s="25">
        <f>VLOOKUP(BW$7,'Sat Curve Sum'!$A$7:$AG$161,3)</f>
        <v>39.44</v>
      </c>
      <c r="BX29" s="25">
        <f>VLOOKUP(BX$7,'Sat Curve Sum'!$A$7:$AG$161,3)</f>
        <v>42.16</v>
      </c>
      <c r="BY29" s="25">
        <f>VLOOKUP(BY$7,'Sat Curve Sum'!$A$7:$AG$161,3)</f>
        <v>42</v>
      </c>
      <c r="BZ29" s="25">
        <f>VLOOKUP(BZ$7,'Sat Curve Sum'!$A$7:$AG$161,3)</f>
        <v>38.28</v>
      </c>
      <c r="CA29" s="25">
        <f>VLOOKUP(CA$7,'Sat Curve Sum'!$A$7:$AG$161,3)</f>
        <v>38.46</v>
      </c>
      <c r="CB29" s="25">
        <f>VLOOKUP(CB$7,'Sat Curve Sum'!$A$7:$AG$161,3)</f>
        <v>36.1</v>
      </c>
      <c r="CC29" s="25">
        <f>VLOOKUP(CC$7,'Sat Curve Sum'!$A$7:$AG$161,3)</f>
        <v>36.61</v>
      </c>
      <c r="CD29" s="25">
        <f>VLOOKUP(CD$7,'Sat Curve Sum'!$A$7:$AG$161,3)</f>
        <v>49.98</v>
      </c>
      <c r="CE29" s="25">
        <f>VLOOKUP(CE$7,'Sat Curve Sum'!$A$7:$AG$161,3)</f>
        <v>54.73</v>
      </c>
      <c r="CF29" s="25">
        <f>VLOOKUP(CF$7,'Sat Curve Sum'!$A$7:$AG$161,3)</f>
        <v>48.14</v>
      </c>
      <c r="CG29" s="25">
        <f>VLOOKUP(CG$7,'Sat Curve Sum'!$A$7:$AG$161,3)</f>
        <v>41.54</v>
      </c>
      <c r="CH29" s="25">
        <f>VLOOKUP(CH$7,'Sat Curve Sum'!$A$7:$AG$161,3)</f>
        <v>39.01</v>
      </c>
      <c r="CI29" s="25">
        <f>VLOOKUP(CI$7,'Sat Curve Sum'!$A$7:$AG$161,3)</f>
        <v>40.369999999999997</v>
      </c>
      <c r="CJ29" s="25">
        <f>VLOOKUP(CJ$7,'Sat Curve Sum'!$A$7:$AG$161,3)</f>
        <v>42.91</v>
      </c>
      <c r="CK29" s="25">
        <f>VLOOKUP(CK$7,'Sat Curve Sum'!$A$7:$AG$161,3)</f>
        <v>42.77</v>
      </c>
      <c r="CL29" s="25">
        <f>VLOOKUP(CL$7,'Sat Curve Sum'!$A$7:$AG$161,3)</f>
        <v>39.369999999999997</v>
      </c>
      <c r="CM29" s="25">
        <f>VLOOKUP(CM$7,'Sat Curve Sum'!$A$7:$AG$161,3)</f>
        <v>39.53</v>
      </c>
      <c r="CN29" s="25">
        <f>VLOOKUP(CN$7,'Sat Curve Sum'!$A$7:$AG$161,3)</f>
        <v>37.36</v>
      </c>
      <c r="CO29" s="25">
        <f>VLOOKUP(CO$7,'Sat Curve Sum'!$A$7:$AG$161,3)</f>
        <v>37.840000000000003</v>
      </c>
      <c r="CP29" s="25">
        <f>VLOOKUP(CP$7,'Sat Curve Sum'!$A$7:$AG$161,3)</f>
        <v>50.09</v>
      </c>
      <c r="CQ29" s="25">
        <f>VLOOKUP(CQ$7,'Sat Curve Sum'!$A$7:$AG$161,3)</f>
        <v>54.43</v>
      </c>
      <c r="CR29" s="25">
        <f>VLOOKUP(CR$7,'Sat Curve Sum'!$A$7:$AG$161,3)</f>
        <v>48.4</v>
      </c>
      <c r="CS29" s="25">
        <f>VLOOKUP(CS$7,'Sat Curve Sum'!$A$7:$AG$161,3)</f>
        <v>42.36</v>
      </c>
      <c r="CT29" s="25">
        <f>VLOOKUP(CT$7,'Sat Curve Sum'!$A$7:$AG$161,3)</f>
        <v>40.04</v>
      </c>
      <c r="CU29" s="25">
        <f>VLOOKUP(CU$7,'Sat Curve Sum'!$A$7:$AG$161,3)</f>
        <v>41.29</v>
      </c>
      <c r="CV29" s="25">
        <f>VLOOKUP(CV$7,'Sat Curve Sum'!$A$7:$AG$161,3)</f>
        <v>43.67</v>
      </c>
      <c r="CW29" s="25">
        <f>VLOOKUP(CW$7,'Sat Curve Sum'!$A$7:$AG$161,3)</f>
        <v>43.53</v>
      </c>
      <c r="CX29" s="25">
        <f>VLOOKUP(CX$7,'Sat Curve Sum'!$A$7:$AG$161,3)</f>
        <v>40.35</v>
      </c>
      <c r="CY29" s="25">
        <f>VLOOKUP(CY$7,'Sat Curve Sum'!$A$7:$AG$161,3)</f>
        <v>40.5</v>
      </c>
      <c r="CZ29" s="25">
        <f>VLOOKUP(CZ$7,'Sat Curve Sum'!$A$7:$AG$161,3)</f>
        <v>38.479999999999997</v>
      </c>
      <c r="DA29" s="25">
        <f>VLOOKUP(DA$7,'Sat Curve Sum'!$A$7:$AG$161,3)</f>
        <v>38.92</v>
      </c>
      <c r="DB29" s="25">
        <f>VLOOKUP(DB$7,'Sat Curve Sum'!$A$7:$AG$161,3)</f>
        <v>50.38</v>
      </c>
      <c r="DC29" s="25">
        <f>VLOOKUP(DC$7,'Sat Curve Sum'!$A$7:$AG$161,3)</f>
        <v>54.45</v>
      </c>
      <c r="DD29" s="25">
        <f>VLOOKUP(DD$7,'Sat Curve Sum'!$A$7:$AG$161,3)</f>
        <v>48.8</v>
      </c>
      <c r="DE29" s="25">
        <f>VLOOKUP(DE$7,'Sat Curve Sum'!$A$7:$AG$161,3)</f>
        <v>43.15</v>
      </c>
      <c r="DF29" s="25">
        <f>VLOOKUP(DF$7,'Sat Curve Sum'!$A$7:$AG$161,3)</f>
        <v>40.98</v>
      </c>
      <c r="DG29" s="25">
        <f>VLOOKUP(DG$7,'Sat Curve Sum'!$A$7:$AG$161,3)</f>
        <v>42.15</v>
      </c>
      <c r="DH29" s="25">
        <f>VLOOKUP(DH$7,'Sat Curve Sum'!$A$7:$AG$161,3)</f>
        <v>44.35</v>
      </c>
      <c r="DI29" s="25">
        <f>VLOOKUP(DI$7,'Sat Curve Sum'!$A$7:$AG$161,3)</f>
        <v>44.23</v>
      </c>
      <c r="DJ29" s="25">
        <f>VLOOKUP(DJ$7,'Sat Curve Sum'!$A$7:$AG$161,3)</f>
        <v>41.26</v>
      </c>
      <c r="DK29" s="25">
        <f>VLOOKUP(DK$7,'Sat Curve Sum'!$A$7:$AG$161,3)</f>
        <v>41.41</v>
      </c>
      <c r="DL29" s="25">
        <f>VLOOKUP(DL$7,'Sat Curve Sum'!$A$7:$AG$161,3)</f>
        <v>39.520000000000003</v>
      </c>
      <c r="DM29" s="25">
        <f>VLOOKUP(DM$7,'Sat Curve Sum'!$A$7:$AG$161,3)</f>
        <v>39.94</v>
      </c>
      <c r="DN29" s="25">
        <f>VLOOKUP(DN$7,'Sat Curve Sum'!$A$7:$AG$161,3)</f>
        <v>50.66</v>
      </c>
      <c r="DO29" s="25">
        <f>VLOOKUP(DO$7,'Sat Curve Sum'!$A$7:$AG$161,3)</f>
        <v>54.47</v>
      </c>
      <c r="DP29" s="25">
        <f>VLOOKUP(DP$7,'Sat Curve Sum'!$A$7:$AG$161,3)</f>
        <v>49.19</v>
      </c>
      <c r="DQ29" s="25">
        <f>VLOOKUP(DQ$7,'Sat Curve Sum'!$A$7:$AG$161,3)</f>
        <v>43.91</v>
      </c>
      <c r="DR29" s="25">
        <f>VLOOKUP(DR$7,'Sat Curve Sum'!$A$7:$AG$161,3)</f>
        <v>41.89</v>
      </c>
      <c r="DS29" s="25">
        <f>VLOOKUP(DS$7,'Sat Curve Sum'!$A$7:$AG$161,3)</f>
        <v>42.98</v>
      </c>
      <c r="DT29" s="25">
        <f>VLOOKUP(DT$7,'Sat Curve Sum'!$A$7:$AG$161,3)</f>
        <v>45.36</v>
      </c>
      <c r="DU29" s="25">
        <f>VLOOKUP(DU$7,'Sat Curve Sum'!$A$7:$AG$161,3)</f>
        <v>45.24</v>
      </c>
      <c r="DV29" s="25">
        <f>VLOOKUP(DV$7,'Sat Curve Sum'!$A$7:$AG$161,3)</f>
        <v>42.45</v>
      </c>
      <c r="DW29" s="25">
        <f>VLOOKUP(DW$7,'Sat Curve Sum'!$A$7:$AG$161,3)</f>
        <v>42.59</v>
      </c>
      <c r="DX29" s="25">
        <f>VLOOKUP(DX$7,'Sat Curve Sum'!$A$7:$AG$161,3)</f>
        <v>40.81</v>
      </c>
      <c r="DY29" s="25">
        <f>VLOOKUP(DY$7,'Sat Curve Sum'!$A$7:$AG$161,3)</f>
        <v>41.2</v>
      </c>
      <c r="DZ29" s="25">
        <f>VLOOKUP(DZ$7,'Sat Curve Sum'!$A$7:$AG$161,3)</f>
        <v>51.29</v>
      </c>
      <c r="EA29" s="25">
        <f>VLOOKUP(EA$7,'Sat Curve Sum'!$A$7:$AG$161,3)</f>
        <v>54.88</v>
      </c>
      <c r="EB29" s="25">
        <f>VLOOKUP(EB$7,'Sat Curve Sum'!$A$7:$AG$161,3)</f>
        <v>49.91</v>
      </c>
      <c r="EC29" s="25">
        <f>VLOOKUP(EC$7,'Sat Curve Sum'!$A$7:$AG$161,3)</f>
        <v>44.95</v>
      </c>
      <c r="ED29" s="25">
        <f>VLOOKUP(ED$7,'Sat Curve Sum'!$A$7:$AG$161,3)</f>
        <v>43.04</v>
      </c>
      <c r="EE29" s="25">
        <f>VLOOKUP(EE$7,'Sat Curve Sum'!$A$7:$AG$161,3)</f>
        <v>44.07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31.666666666666668</v>
      </c>
      <c r="D30" s="25">
        <f ca="1">IF(ISERROR(AVERAGE(OFFSET('Sat Curve Sum'!$E$6,1,0,1,1))),0,AVERAGE(OFFSET('Sat Curve Sum'!$E$6,1,0,1,1)))</f>
        <v>28.5</v>
      </c>
      <c r="E30" s="25">
        <f ca="1">IF(ISERROR((SUM(OFFSET('Sat Curve Sum'!$E$6,2,0,3,1))+ 1* 'Sat Curve Sum Backup'!$E$9)/4), 'Sat Curve Sum Backup'!$E$9,(SUM(OFFSET('Sat Curve Sum'!$E$6,2,0,3,1))+ 1* 'Sat Curve Sum Backup'!$E$9)/4)</f>
        <v>29.75</v>
      </c>
      <c r="F30" s="25">
        <f>VLOOKUP(F$7,'Sat Curve Sum'!$A$7:$AG$161,5)</f>
        <v>36.75</v>
      </c>
      <c r="G30" s="23">
        <f t="shared" ca="1" si="14"/>
        <v>31.666666666666668</v>
      </c>
      <c r="H30" s="131">
        <f t="shared" si="15"/>
        <v>36.75</v>
      </c>
      <c r="I30" s="131">
        <f t="shared" si="21"/>
        <v>35.75</v>
      </c>
      <c r="J30" s="131">
        <f t="shared" si="21"/>
        <v>34.5</v>
      </c>
      <c r="K30" s="131">
        <f t="shared" si="21"/>
        <v>31.5</v>
      </c>
      <c r="L30" s="131">
        <f t="shared" si="21"/>
        <v>31.25</v>
      </c>
      <c r="M30" s="131">
        <f t="shared" si="21"/>
        <v>37.75</v>
      </c>
      <c r="N30" s="131">
        <f t="shared" si="21"/>
        <v>46.25</v>
      </c>
      <c r="O30" s="131">
        <f t="shared" si="21"/>
        <v>53.5</v>
      </c>
      <c r="P30" s="131">
        <f t="shared" si="21"/>
        <v>44.75</v>
      </c>
      <c r="Q30" s="131">
        <f t="shared" si="21"/>
        <v>38.25</v>
      </c>
      <c r="R30" s="131">
        <f t="shared" si="21"/>
        <v>36</v>
      </c>
      <c r="S30" s="131">
        <f t="shared" si="21"/>
        <v>39.25</v>
      </c>
      <c r="T30" s="23">
        <f t="shared" si="17"/>
        <v>38.791666666666664</v>
      </c>
      <c r="U30" s="23">
        <f t="shared" si="18"/>
        <v>43.5625</v>
      </c>
      <c r="V30" s="75">
        <f t="shared" si="19"/>
        <v>44.929285714285712</v>
      </c>
      <c r="W30" s="71"/>
      <c r="X30" s="74">
        <f t="shared" ca="1" si="20"/>
        <v>43.759549549549547</v>
      </c>
      <c r="Y30" s="16"/>
      <c r="Z30" s="39"/>
      <c r="AB30" s="25">
        <f>VLOOKUP(AB$7,'Sat Curve Sum'!$A$7:$AG$161,5)</f>
        <v>36.75</v>
      </c>
      <c r="AC30" s="25">
        <f>VLOOKUP(AC$7,'Sat Curve Sum'!$A$7:$AG$161,5)</f>
        <v>35.75</v>
      </c>
      <c r="AD30" s="25">
        <f>VLOOKUP(AD$7,'Sat Curve Sum'!$A$7:$AG$161,5)</f>
        <v>34.5</v>
      </c>
      <c r="AE30" s="25">
        <f>VLOOKUP(AE$7,'Sat Curve Sum'!$A$7:$AG$161,5)</f>
        <v>31.5</v>
      </c>
      <c r="AF30" s="25">
        <f>VLOOKUP(AF$7,'Sat Curve Sum'!$A$7:$AG$161,5)</f>
        <v>31.25</v>
      </c>
      <c r="AG30" s="25">
        <f>VLOOKUP(AG$7,'Sat Curve Sum'!$A$7:$AG$161,5)</f>
        <v>37.75</v>
      </c>
      <c r="AH30" s="25">
        <f>VLOOKUP(AH$7,'Sat Curve Sum'!$A$7:$AG$161,5)</f>
        <v>46.25</v>
      </c>
      <c r="AI30" s="25">
        <f>VLOOKUP(AI$7,'Sat Curve Sum'!$A$7:$AG$161,5)</f>
        <v>53.5</v>
      </c>
      <c r="AJ30" s="25">
        <f>VLOOKUP(AJ$7,'Sat Curve Sum'!$A$7:$AG$161,5)</f>
        <v>44.75</v>
      </c>
      <c r="AK30" s="25">
        <f>VLOOKUP(AK$7,'Sat Curve Sum'!$A$7:$AG$161,5)</f>
        <v>38.25</v>
      </c>
      <c r="AL30" s="25">
        <f>VLOOKUP(AL$7,'Sat Curve Sum'!$A$7:$AG$161,5)</f>
        <v>36</v>
      </c>
      <c r="AM30" s="25">
        <f>VLOOKUP(AM$7,'Sat Curve Sum'!$A$7:$AG$161,5)</f>
        <v>39.25</v>
      </c>
      <c r="AN30" s="25">
        <f>VLOOKUP(AN$7,'Sat Curve Sum'!$A$7:$AG$161,5)</f>
        <v>43</v>
      </c>
      <c r="AO30" s="25">
        <f>VLOOKUP(AO$7,'Sat Curve Sum'!$A$7:$AG$161,5)</f>
        <v>41</v>
      </c>
      <c r="AP30" s="25">
        <f>VLOOKUP(AP$7,'Sat Curve Sum'!$A$7:$AG$161,5)</f>
        <v>39</v>
      </c>
      <c r="AQ30" s="25">
        <f>VLOOKUP(AQ$7,'Sat Curve Sum'!$A$7:$AG$161,5)</f>
        <v>35.5</v>
      </c>
      <c r="AR30" s="25">
        <f>VLOOKUP(AR$7,'Sat Curve Sum'!$A$7:$AG$161,5)</f>
        <v>35.75</v>
      </c>
      <c r="AS30" s="25">
        <f>VLOOKUP(AS$7,'Sat Curve Sum'!$A$7:$AG$161,5)</f>
        <v>40.75</v>
      </c>
      <c r="AT30" s="25">
        <f>VLOOKUP(AT$7,'Sat Curve Sum'!$A$7:$AG$161,5)</f>
        <v>51</v>
      </c>
      <c r="AU30" s="25">
        <f>VLOOKUP(AU$7,'Sat Curve Sum'!$A$7:$AG$161,5)</f>
        <v>59.5</v>
      </c>
      <c r="AV30" s="25">
        <f>VLOOKUP(AV$7,'Sat Curve Sum'!$A$7:$AG$161,5)</f>
        <v>54.75</v>
      </c>
      <c r="AW30" s="25">
        <f>VLOOKUP(AW$7,'Sat Curve Sum'!$A$7:$AG$161,5)</f>
        <v>41.75</v>
      </c>
      <c r="AX30" s="25">
        <f>VLOOKUP(AX$7,'Sat Curve Sum'!$A$7:$AG$161,5)</f>
        <v>40</v>
      </c>
      <c r="AY30" s="25">
        <f>VLOOKUP(AY$7,'Sat Curve Sum'!$A$7:$AG$161,5)</f>
        <v>40.75</v>
      </c>
      <c r="AZ30" s="25">
        <f>VLOOKUP(AZ$7,'Sat Curve Sum'!$A$7:$AG$161,5)</f>
        <v>43.48</v>
      </c>
      <c r="BA30" s="25">
        <f>VLOOKUP(BA$7,'Sat Curve Sum'!$A$7:$AG$161,5)</f>
        <v>41.77</v>
      </c>
      <c r="BB30" s="25">
        <f>VLOOKUP(BB$7,'Sat Curve Sum'!$A$7:$AG$161,5)</f>
        <v>40.049999999999997</v>
      </c>
      <c r="BC30" s="25">
        <f>VLOOKUP(BC$7,'Sat Curve Sum'!$A$7:$AG$161,5)</f>
        <v>37.049999999999997</v>
      </c>
      <c r="BD30" s="25">
        <f>VLOOKUP(BD$7,'Sat Curve Sum'!$A$7:$AG$161,5)</f>
        <v>37.26</v>
      </c>
      <c r="BE30" s="25">
        <f>VLOOKUP(BE$7,'Sat Curve Sum'!$A$7:$AG$161,5)</f>
        <v>41.55</v>
      </c>
      <c r="BF30" s="25">
        <f>VLOOKUP(BF$7,'Sat Curve Sum'!$A$7:$AG$161,5)</f>
        <v>50.35</v>
      </c>
      <c r="BG30" s="25">
        <f>VLOOKUP(BG$7,'Sat Curve Sum'!$A$7:$AG$161,5)</f>
        <v>57.64</v>
      </c>
      <c r="BH30" s="25">
        <f>VLOOKUP(BH$7,'Sat Curve Sum'!$A$7:$AG$161,5)</f>
        <v>53.56</v>
      </c>
      <c r="BI30" s="25">
        <f>VLOOKUP(BI$7,'Sat Curve Sum'!$A$7:$AG$161,5)</f>
        <v>42.41</v>
      </c>
      <c r="BJ30" s="25">
        <f>VLOOKUP(BJ$7,'Sat Curve Sum'!$A$7:$AG$161,5)</f>
        <v>40.909999999999997</v>
      </c>
      <c r="BK30" s="25">
        <f>VLOOKUP(BK$7,'Sat Curve Sum'!$A$7:$AG$161,5)</f>
        <v>41.55</v>
      </c>
      <c r="BL30" s="25">
        <f>VLOOKUP(BL$7,'Sat Curve Sum'!$A$7:$AG$161,5)</f>
        <v>43.9</v>
      </c>
      <c r="BM30" s="25">
        <f>VLOOKUP(BM$7,'Sat Curve Sum'!$A$7:$AG$161,5)</f>
        <v>42.43</v>
      </c>
      <c r="BN30" s="25">
        <f>VLOOKUP(BN$7,'Sat Curve Sum'!$A$7:$AG$161,5)</f>
        <v>40.96</v>
      </c>
      <c r="BO30" s="25">
        <f>VLOOKUP(BO$7,'Sat Curve Sum'!$A$7:$AG$161,5)</f>
        <v>38.39</v>
      </c>
      <c r="BP30" s="25">
        <f>VLOOKUP(BP$7,'Sat Curve Sum'!$A$7:$AG$161,5)</f>
        <v>38.57</v>
      </c>
      <c r="BQ30" s="25">
        <f>VLOOKUP(BQ$7,'Sat Curve Sum'!$A$7:$AG$161,5)</f>
        <v>42.25</v>
      </c>
      <c r="BR30" s="25">
        <f>VLOOKUP(BR$7,'Sat Curve Sum'!$A$7:$AG$161,5)</f>
        <v>49.78</v>
      </c>
      <c r="BS30" s="25">
        <f>VLOOKUP(BS$7,'Sat Curve Sum'!$A$7:$AG$161,5)</f>
        <v>56.03</v>
      </c>
      <c r="BT30" s="25">
        <f>VLOOKUP(BT$7,'Sat Curve Sum'!$A$7:$AG$161,5)</f>
        <v>52.54</v>
      </c>
      <c r="BU30" s="25">
        <f>VLOOKUP(BU$7,'Sat Curve Sum'!$A$7:$AG$161,5)</f>
        <v>42.98</v>
      </c>
      <c r="BV30" s="25">
        <f>VLOOKUP(BV$7,'Sat Curve Sum'!$A$7:$AG$161,5)</f>
        <v>41.7</v>
      </c>
      <c r="BW30" s="25">
        <f>VLOOKUP(BW$7,'Sat Curve Sum'!$A$7:$AG$161,5)</f>
        <v>42.25</v>
      </c>
      <c r="BX30" s="25">
        <f>VLOOKUP(BX$7,'Sat Curve Sum'!$A$7:$AG$161,5)</f>
        <v>44.24</v>
      </c>
      <c r="BY30" s="25">
        <f>VLOOKUP(BY$7,'Sat Curve Sum'!$A$7:$AG$161,5)</f>
        <v>42.91</v>
      </c>
      <c r="BZ30" s="25">
        <f>VLOOKUP(BZ$7,'Sat Curve Sum'!$A$7:$AG$161,5)</f>
        <v>41.57</v>
      </c>
      <c r="CA30" s="25">
        <f>VLOOKUP(CA$7,'Sat Curve Sum'!$A$7:$AG$161,5)</f>
        <v>39.24</v>
      </c>
      <c r="CB30" s="25">
        <f>VLOOKUP(CB$7,'Sat Curve Sum'!$A$7:$AG$161,5)</f>
        <v>39.409999999999997</v>
      </c>
      <c r="CC30" s="25">
        <f>VLOOKUP(CC$7,'Sat Curve Sum'!$A$7:$AG$161,5)</f>
        <v>42.74</v>
      </c>
      <c r="CD30" s="25">
        <f>VLOOKUP(CD$7,'Sat Curve Sum'!$A$7:$AG$161,5)</f>
        <v>49.57</v>
      </c>
      <c r="CE30" s="25">
        <f>VLOOKUP(CE$7,'Sat Curve Sum'!$A$7:$AG$161,5)</f>
        <v>55.23</v>
      </c>
      <c r="CF30" s="25">
        <f>VLOOKUP(CF$7,'Sat Curve Sum'!$A$7:$AG$161,5)</f>
        <v>52.07</v>
      </c>
      <c r="CG30" s="25">
        <f>VLOOKUP(CG$7,'Sat Curve Sum'!$A$7:$AG$161,5)</f>
        <v>43.41</v>
      </c>
      <c r="CH30" s="25">
        <f>VLOOKUP(CH$7,'Sat Curve Sum'!$A$7:$AG$161,5)</f>
        <v>42.25</v>
      </c>
      <c r="CI30" s="25">
        <f>VLOOKUP(CI$7,'Sat Curve Sum'!$A$7:$AG$161,5)</f>
        <v>42.75</v>
      </c>
      <c r="CJ30" s="25">
        <f>VLOOKUP(CJ$7,'Sat Curve Sum'!$A$7:$AG$161,5)</f>
        <v>44.57</v>
      </c>
      <c r="CK30" s="25">
        <f>VLOOKUP(CK$7,'Sat Curve Sum'!$A$7:$AG$161,5)</f>
        <v>43.37</v>
      </c>
      <c r="CL30" s="25">
        <f>VLOOKUP(CL$7,'Sat Curve Sum'!$A$7:$AG$161,5)</f>
        <v>42.16</v>
      </c>
      <c r="CM30" s="25">
        <f>VLOOKUP(CM$7,'Sat Curve Sum'!$A$7:$AG$161,5)</f>
        <v>40.049999999999997</v>
      </c>
      <c r="CN30" s="25">
        <f>VLOOKUP(CN$7,'Sat Curve Sum'!$A$7:$AG$161,5)</f>
        <v>40.200000000000003</v>
      </c>
      <c r="CO30" s="25">
        <f>VLOOKUP(CO$7,'Sat Curve Sum'!$A$7:$AG$161,5)</f>
        <v>43.22</v>
      </c>
      <c r="CP30" s="25">
        <f>VLOOKUP(CP$7,'Sat Curve Sum'!$A$7:$AG$161,5)</f>
        <v>49.4</v>
      </c>
      <c r="CQ30" s="25">
        <f>VLOOKUP(CQ$7,'Sat Curve Sum'!$A$7:$AG$161,5)</f>
        <v>54.53</v>
      </c>
      <c r="CR30" s="25">
        <f>VLOOKUP(CR$7,'Sat Curve Sum'!$A$7:$AG$161,5)</f>
        <v>51.67</v>
      </c>
      <c r="CS30" s="25">
        <f>VLOOKUP(CS$7,'Sat Curve Sum'!$A$7:$AG$161,5)</f>
        <v>43.82</v>
      </c>
      <c r="CT30" s="25">
        <f>VLOOKUP(CT$7,'Sat Curve Sum'!$A$7:$AG$161,5)</f>
        <v>42.77</v>
      </c>
      <c r="CU30" s="25">
        <f>VLOOKUP(CU$7,'Sat Curve Sum'!$A$7:$AG$161,5)</f>
        <v>43.22</v>
      </c>
      <c r="CV30" s="25">
        <f>VLOOKUP(CV$7,'Sat Curve Sum'!$A$7:$AG$161,5)</f>
        <v>44.89</v>
      </c>
      <c r="CW30" s="25">
        <f>VLOOKUP(CW$7,'Sat Curve Sum'!$A$7:$AG$161,5)</f>
        <v>43.78</v>
      </c>
      <c r="CX30" s="25">
        <f>VLOOKUP(CX$7,'Sat Curve Sum'!$A$7:$AG$161,5)</f>
        <v>42.66</v>
      </c>
      <c r="CY30" s="25">
        <f>VLOOKUP(CY$7,'Sat Curve Sum'!$A$7:$AG$161,5)</f>
        <v>40.71</v>
      </c>
      <c r="CZ30" s="25">
        <f>VLOOKUP(CZ$7,'Sat Curve Sum'!$A$7:$AG$161,5)</f>
        <v>40.85</v>
      </c>
      <c r="DA30" s="25">
        <f>VLOOKUP(DA$7,'Sat Curve Sum'!$A$7:$AG$161,5)</f>
        <v>43.64</v>
      </c>
      <c r="DB30" s="25">
        <f>VLOOKUP(DB$7,'Sat Curve Sum'!$A$7:$AG$161,5)</f>
        <v>49.37</v>
      </c>
      <c r="DC30" s="25">
        <f>VLOOKUP(DC$7,'Sat Curve Sum'!$A$7:$AG$161,5)</f>
        <v>54.12</v>
      </c>
      <c r="DD30" s="25">
        <f>VLOOKUP(DD$7,'Sat Curve Sum'!$A$7:$AG$161,5)</f>
        <v>51.47</v>
      </c>
      <c r="DE30" s="25">
        <f>VLOOKUP(DE$7,'Sat Curve Sum'!$A$7:$AG$161,5)</f>
        <v>44.21</v>
      </c>
      <c r="DF30" s="25">
        <f>VLOOKUP(DF$7,'Sat Curve Sum'!$A$7:$AG$161,5)</f>
        <v>43.23</v>
      </c>
      <c r="DG30" s="25">
        <f>VLOOKUP(DG$7,'Sat Curve Sum'!$A$7:$AG$161,5)</f>
        <v>43.65</v>
      </c>
      <c r="DH30" s="25">
        <f>VLOOKUP(DH$7,'Sat Curve Sum'!$A$7:$AG$161,5)</f>
        <v>45.26</v>
      </c>
      <c r="DI30" s="25">
        <f>VLOOKUP(DI$7,'Sat Curve Sum'!$A$7:$AG$161,5)</f>
        <v>44.23</v>
      </c>
      <c r="DJ30" s="25">
        <f>VLOOKUP(DJ$7,'Sat Curve Sum'!$A$7:$AG$161,5)</f>
        <v>43.19</v>
      </c>
      <c r="DK30" s="25">
        <f>VLOOKUP(DK$7,'Sat Curve Sum'!$A$7:$AG$161,5)</f>
        <v>41.38</v>
      </c>
      <c r="DL30" s="25">
        <f>VLOOKUP(DL$7,'Sat Curve Sum'!$A$7:$AG$161,5)</f>
        <v>41.51</v>
      </c>
      <c r="DM30" s="25">
        <f>VLOOKUP(DM$7,'Sat Curve Sum'!$A$7:$AG$161,5)</f>
        <v>44.11</v>
      </c>
      <c r="DN30" s="25">
        <f>VLOOKUP(DN$7,'Sat Curve Sum'!$A$7:$AG$161,5)</f>
        <v>49.42</v>
      </c>
      <c r="DO30" s="25">
        <f>VLOOKUP(DO$7,'Sat Curve Sum'!$A$7:$AG$161,5)</f>
        <v>53.83</v>
      </c>
      <c r="DP30" s="25">
        <f>VLOOKUP(DP$7,'Sat Curve Sum'!$A$7:$AG$161,5)</f>
        <v>51.37</v>
      </c>
      <c r="DQ30" s="25">
        <f>VLOOKUP(DQ$7,'Sat Curve Sum'!$A$7:$AG$161,5)</f>
        <v>44.63</v>
      </c>
      <c r="DR30" s="25">
        <f>VLOOKUP(DR$7,'Sat Curve Sum'!$A$7:$AG$161,5)</f>
        <v>43.73</v>
      </c>
      <c r="DS30" s="25">
        <f>VLOOKUP(DS$7,'Sat Curve Sum'!$A$7:$AG$161,5)</f>
        <v>44.12</v>
      </c>
      <c r="DT30" s="25">
        <f>VLOOKUP(DT$7,'Sat Curve Sum'!$A$7:$AG$161,5)</f>
        <v>45.63</v>
      </c>
      <c r="DU30" s="25">
        <f>VLOOKUP(DU$7,'Sat Curve Sum'!$A$7:$AG$161,5)</f>
        <v>44.67</v>
      </c>
      <c r="DV30" s="25">
        <f>VLOOKUP(DV$7,'Sat Curve Sum'!$A$7:$AG$161,5)</f>
        <v>43.72</v>
      </c>
      <c r="DW30" s="25">
        <f>VLOOKUP(DW$7,'Sat Curve Sum'!$A$7:$AG$161,5)</f>
        <v>42.04</v>
      </c>
      <c r="DX30" s="25">
        <f>VLOOKUP(DX$7,'Sat Curve Sum'!$A$7:$AG$161,5)</f>
        <v>42.16</v>
      </c>
      <c r="DY30" s="25">
        <f>VLOOKUP(DY$7,'Sat Curve Sum'!$A$7:$AG$161,5)</f>
        <v>44.56</v>
      </c>
      <c r="DZ30" s="25">
        <f>VLOOKUP(DZ$7,'Sat Curve Sum'!$A$7:$AG$161,5)</f>
        <v>49.49</v>
      </c>
      <c r="EA30" s="25">
        <f>VLOOKUP(EA$7,'Sat Curve Sum'!$A$7:$AG$161,5)</f>
        <v>53.57</v>
      </c>
      <c r="EB30" s="25">
        <f>VLOOKUP(EB$7,'Sat Curve Sum'!$A$7:$AG$161,5)</f>
        <v>51.29</v>
      </c>
      <c r="EC30" s="25">
        <f>VLOOKUP(EC$7,'Sat Curve Sum'!$A$7:$AG$161,5)</f>
        <v>45.05</v>
      </c>
      <c r="ED30" s="25">
        <f>VLOOKUP(ED$7,'Sat Curve Sum'!$A$7:$AG$161,5)</f>
        <v>44.21</v>
      </c>
      <c r="EE30" s="25">
        <f>VLOOKUP(EE$7,'Sat Curve Sum'!$A$7:$AG$161,5)</f>
        <v>44.58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27.908333301544189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27.908333301544189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33.457882882023668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30.666666666666668</v>
      </c>
      <c r="D32" s="25">
        <f ca="1">IF(ISERROR(AVERAGE(OFFSET('Sat Curve Sum'!$F$6,1,0,1,1))),0,AVERAGE(OFFSET('Sat Curve Sum'!$F$6,1,0,1,1)))</f>
        <v>29</v>
      </c>
      <c r="E32" s="25">
        <f ca="1">IF(ISERROR((SUM(OFFSET('Sat Curve Sum'!$F$6,2,0,3,1))+ 1* 'Sat Curve Sum Backup'!$F$9)/4), 'Sat Curve Sum Backup'!$F$9,(SUM(OFFSET('Sat Curve Sum'!$F$6,2,0,3,1))+ 1* 'Sat Curve Sum Backup'!$F$9)/4)</f>
        <v>28.9</v>
      </c>
      <c r="F32" s="25">
        <f>VLOOKUP(F$7,'Sat Curve Sum'!$A$7:$AG$161,6)</f>
        <v>34.1</v>
      </c>
      <c r="G32" s="23">
        <f t="shared" ca="1" si="14"/>
        <v>30.666666666666668</v>
      </c>
      <c r="H32" s="131">
        <f t="shared" si="15"/>
        <v>35</v>
      </c>
      <c r="I32" s="131">
        <f t="shared" si="21"/>
        <v>34.25</v>
      </c>
      <c r="J32" s="131">
        <f t="shared" si="21"/>
        <v>33.5</v>
      </c>
      <c r="K32" s="131">
        <f t="shared" si="21"/>
        <v>31.5</v>
      </c>
      <c r="L32" s="131">
        <f t="shared" si="21"/>
        <v>33</v>
      </c>
      <c r="M32" s="131">
        <f t="shared" si="21"/>
        <v>39</v>
      </c>
      <c r="N32" s="131">
        <f t="shared" si="21"/>
        <v>46</v>
      </c>
      <c r="O32" s="131">
        <f t="shared" si="21"/>
        <v>54</v>
      </c>
      <c r="P32" s="131">
        <f t="shared" si="21"/>
        <v>45.5</v>
      </c>
      <c r="Q32" s="131">
        <f t="shared" si="21"/>
        <v>38</v>
      </c>
      <c r="R32" s="131">
        <f t="shared" si="21"/>
        <v>37.5</v>
      </c>
      <c r="S32" s="131">
        <f t="shared" si="21"/>
        <v>39.5</v>
      </c>
      <c r="T32" s="23">
        <f t="shared" si="17"/>
        <v>38.895833333333336</v>
      </c>
      <c r="U32" s="23">
        <f t="shared" si="18"/>
        <v>42.520833333333336</v>
      </c>
      <c r="V32" s="75">
        <f t="shared" si="19"/>
        <v>43.723452380952388</v>
      </c>
      <c r="W32" s="71"/>
      <c r="X32" s="74">
        <f t="shared" ca="1" si="20"/>
        <v>42.718648648648646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34.25</v>
      </c>
      <c r="AD32" s="25">
        <f>VLOOKUP(AD$7,'Sat Curve Sum'!$A$7:$AG$161,6)</f>
        <v>33.5</v>
      </c>
      <c r="AE32" s="25">
        <f>VLOOKUP(AE$7,'Sat Curve Sum'!$A$7:$AG$161,6)</f>
        <v>31.5</v>
      </c>
      <c r="AF32" s="25">
        <f>VLOOKUP(AF$7,'Sat Curve Sum'!$A$7:$AG$161,6)</f>
        <v>33</v>
      </c>
      <c r="AG32" s="25">
        <f>VLOOKUP(AG$7,'Sat Curve Sum'!$A$7:$AG$161,6)</f>
        <v>39</v>
      </c>
      <c r="AH32" s="25">
        <f>VLOOKUP(AH$7,'Sat Curve Sum'!$A$7:$AG$161,6)</f>
        <v>46</v>
      </c>
      <c r="AI32" s="25">
        <f>VLOOKUP(AI$7,'Sat Curve Sum'!$A$7:$AG$161,6)</f>
        <v>54</v>
      </c>
      <c r="AJ32" s="25">
        <f>VLOOKUP(AJ$7,'Sat Curve Sum'!$A$7:$AG$161,6)</f>
        <v>45.5</v>
      </c>
      <c r="AK32" s="25">
        <f>VLOOKUP(AK$7,'Sat Curve Sum'!$A$7:$AG$161,6)</f>
        <v>38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38.5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39.1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39.369999999999997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39.65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39.92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40.19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40.47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40.74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</v>
      </c>
      <c r="D33" s="25">
        <f ca="1">IF(ISERROR(AVERAGE(OFFSET('Sat Curve Sum'!$B$6,1,0,1,1))),0,AVERAGE(OFFSET('Sat Curve Sum'!$B$6,1,0,1,1)))</f>
        <v>27.75</v>
      </c>
      <c r="E33" s="25">
        <f ca="1">IF(ISERROR((SUM(OFFSET('Sat Curve Sum'!$B$6,2,0,3,1))+ 1* 'Sat Curve Sum Backup'!$B$9)/4), 'Sat Curve Sum Backup'!$B$9,(SUM(OFFSET('Sat Curve Sum'!$B$6,2,0,3,1))+ 1* 'Sat Curve Sum Backup'!$B$9)/4)</f>
        <v>27.75</v>
      </c>
      <c r="F33" s="25">
        <f>VLOOKUP(F$7,'Sat Curve Sum'!$A$7:$AG$161,2)</f>
        <v>32.1</v>
      </c>
      <c r="G33" s="23">
        <f t="shared" ca="1" si="14"/>
        <v>29.2</v>
      </c>
      <c r="H33" s="131">
        <f t="shared" si="15"/>
        <v>32.75</v>
      </c>
      <c r="I33" s="131">
        <f t="shared" si="21"/>
        <v>32.25</v>
      </c>
      <c r="J33" s="131">
        <f t="shared" si="21"/>
        <v>31.75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50.25</v>
      </c>
      <c r="O33" s="131">
        <f t="shared" si="21"/>
        <v>59.5</v>
      </c>
      <c r="P33" s="131">
        <f t="shared" si="21"/>
        <v>48.75</v>
      </c>
      <c r="Q33" s="131">
        <f t="shared" si="21"/>
        <v>36</v>
      </c>
      <c r="R33" s="131">
        <f t="shared" si="21"/>
        <v>34.75</v>
      </c>
      <c r="S33" s="131">
        <f t="shared" si="21"/>
        <v>35.25</v>
      </c>
      <c r="T33" s="23">
        <f t="shared" si="17"/>
        <v>39.1875</v>
      </c>
      <c r="U33" s="23">
        <f t="shared" si="18"/>
        <v>40.229166666666664</v>
      </c>
      <c r="V33" s="75">
        <f t="shared" si="19"/>
        <v>41.431785714285702</v>
      </c>
      <c r="W33" s="71"/>
      <c r="X33" s="74">
        <f t="shared" ca="1" si="20"/>
        <v>40.728558558558539</v>
      </c>
      <c r="Y33" s="12"/>
      <c r="Z33" s="39"/>
      <c r="AA33" s="39"/>
      <c r="AB33" s="25">
        <f>VLOOKUP(AB$7,'Sat Curve Sum'!$A$7:$AG$161,2)</f>
        <v>32.75</v>
      </c>
      <c r="AC33" s="25">
        <f>VLOOKUP(AC$7,'Sat Curve Sum'!$A$7:$AG$161,2)</f>
        <v>32.25</v>
      </c>
      <c r="AD33" s="25">
        <f>VLOOKUP(AD$7,'Sat Curve Sum'!$A$7:$AG$161,2)</f>
        <v>31.75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50.25</v>
      </c>
      <c r="AI33" s="25">
        <f>VLOOKUP(AI$7,'Sat Curve Sum'!$A$7:$AG$161,2)</f>
        <v>59.5</v>
      </c>
      <c r="AJ33" s="25">
        <f>VLOOKUP(AJ$7,'Sat Curve Sum'!$A$7:$AG$161,2)</f>
        <v>48.75</v>
      </c>
      <c r="AK33" s="25">
        <f>VLOOKUP(AK$7,'Sat Curve Sum'!$A$7:$AG$161,2)</f>
        <v>36</v>
      </c>
      <c r="AL33" s="25">
        <f>VLOOKUP(AL$7,'Sat Curve Sum'!$A$7:$AG$161,2)</f>
        <v>34.75</v>
      </c>
      <c r="AM33" s="25">
        <f>VLOOKUP(AM$7,'Sat Curve Sum'!$A$7:$AG$161,2)</f>
        <v>35.25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35.75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36.4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36.67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36.93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37.200000000000003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37.47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37.74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38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29.783333333333331</v>
      </c>
      <c r="D34" s="22">
        <f ca="1">IF(ISERROR(AVERAGE(OFFSET('Sat Curve Sum'!$G$6,1,0,1,1))),0,AVERAGE(OFFSET('Sat Curve Sum'!$G$6,1,0,1,1)))</f>
        <v>28.75</v>
      </c>
      <c r="E34" s="22">
        <f ca="1">IF(ISERROR((SUM(OFFSET('Sat Curve Sum'!$G$6,2,0,3,1))+ 1* 'Sat Curve Sum Backup'!$G$9)/4), 'Sat Curve Sum Backup'!$G$9,(SUM(OFFSET('Sat Curve Sum'!$G$6,2,0,3,1))+ 1* 'Sat Curve Sum Backup'!$G$9)/4)</f>
        <v>28.5</v>
      </c>
      <c r="F34" s="22">
        <f>VLOOKUP(F$7,'Sat Curve Sum'!$A$7:$AG$161,7)</f>
        <v>32.1</v>
      </c>
      <c r="G34" s="23">
        <f t="shared" ca="1" si="14"/>
        <v>29.783333333333331</v>
      </c>
      <c r="H34" s="131">
        <f t="shared" si="15"/>
        <v>32.75</v>
      </c>
      <c r="I34" s="131">
        <f t="shared" si="21"/>
        <v>32.25</v>
      </c>
      <c r="J34" s="131">
        <f t="shared" si="21"/>
        <v>31.75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50.25</v>
      </c>
      <c r="O34" s="131">
        <f t="shared" si="21"/>
        <v>59.5</v>
      </c>
      <c r="P34" s="131">
        <f t="shared" si="21"/>
        <v>48.75</v>
      </c>
      <c r="Q34" s="131">
        <f t="shared" si="21"/>
        <v>36</v>
      </c>
      <c r="R34" s="131">
        <f t="shared" si="21"/>
        <v>34.75</v>
      </c>
      <c r="S34" s="131">
        <f t="shared" si="21"/>
        <v>35.25</v>
      </c>
      <c r="T34" s="23">
        <f t="shared" si="17"/>
        <v>39.1875</v>
      </c>
      <c r="U34" s="23">
        <f t="shared" si="18"/>
        <v>40.229166666666664</v>
      </c>
      <c r="V34" s="75">
        <f t="shared" si="19"/>
        <v>41.431785714285702</v>
      </c>
      <c r="W34" s="71"/>
      <c r="X34" s="65">
        <f t="shared" ca="1" si="20"/>
        <v>40.74432432432431</v>
      </c>
      <c r="Y34" s="12"/>
      <c r="Z34" s="39"/>
      <c r="AB34" s="22">
        <f>VLOOKUP(AB$7,'Sat Curve Sum'!$A$7:$AG$161,7)</f>
        <v>32.75</v>
      </c>
      <c r="AC34" s="22">
        <f>VLOOKUP(AC$7,'Sat Curve Sum'!$A$7:$AG$161,7)</f>
        <v>32.25</v>
      </c>
      <c r="AD34" s="22">
        <f>VLOOKUP(AD$7,'Sat Curve Sum'!$A$7:$AG$161,7)</f>
        <v>31.75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50.25</v>
      </c>
      <c r="AI34" s="22">
        <f>VLOOKUP(AI$7,'Sat Curve Sum'!$A$7:$AG$161,7)</f>
        <v>59.5</v>
      </c>
      <c r="AJ34" s="22">
        <f>VLOOKUP(AJ$7,'Sat Curve Sum'!$A$7:$AG$161,7)</f>
        <v>48.75</v>
      </c>
      <c r="AK34" s="22">
        <f>VLOOKUP(AK$7,'Sat Curve Sum'!$A$7:$AG$161,7)</f>
        <v>36</v>
      </c>
      <c r="AL34" s="22">
        <f>VLOOKUP(AL$7,'Sat Curve Sum'!$A$7:$AG$161,7)</f>
        <v>34.75</v>
      </c>
      <c r="AM34" s="22">
        <f>VLOOKUP(AM$7,'Sat Curve Sum'!$A$7:$AG$161,7)</f>
        <v>35.25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35.75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36.4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36.67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36.93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37.200000000000003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37.47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37.74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38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34.421675647475055</v>
      </c>
      <c r="D37" s="22">
        <f ca="1">IF(ISERROR(AVERAGE(OFFSET('Sat Curve Sum'!$C$6,1,0,1,1))),0,AVERAGE(OFFSET('Sat Curve Sum'!$C$6,1,0,1,1)))</f>
        <v>29</v>
      </c>
      <c r="E37" s="22">
        <f ca="1">IF(ISERROR((SUM(OFFSET('Sat Curve Sum'!$C$6,2,0,3,1))+ 1* 'Sat Curve Sum Backup'!$C$9)/4), 'Sat Curve Sum Backup'!$C$9,(SUM(OFFSET('Sat Curve Sum'!$C$6,2,0,3,1))+ 1* 'Sat Curve Sum Backup'!$C$9)/4)</f>
        <v>29.5</v>
      </c>
      <c r="F37" s="22">
        <f>VLOOKUP(F$7,'Sat Curve Sum'!$A$7:$AG$161,18)</f>
        <v>44.765026942425166</v>
      </c>
      <c r="G37" s="23">
        <f ca="1">AVERAGE(D37,E37,F37)</f>
        <v>34.421675647475055</v>
      </c>
      <c r="H37" s="131">
        <f t="shared" ref="H37:S37" si="22">AB37</f>
        <v>52.436864095887735</v>
      </c>
      <c r="I37" s="131">
        <f t="shared" si="22"/>
        <v>52.016257613609831</v>
      </c>
      <c r="J37" s="131">
        <f t="shared" si="22"/>
        <v>50.84777619792753</v>
      </c>
      <c r="K37" s="131">
        <f t="shared" si="22"/>
        <v>47.527106197032218</v>
      </c>
      <c r="L37" s="131">
        <f t="shared" si="22"/>
        <v>48.065261846144821</v>
      </c>
      <c r="M37" s="131">
        <f t="shared" si="22"/>
        <v>49.014637001722896</v>
      </c>
      <c r="N37" s="131">
        <f t="shared" si="22"/>
        <v>47.820740124063136</v>
      </c>
      <c r="O37" s="131">
        <f t="shared" si="22"/>
        <v>48.549810542360973</v>
      </c>
      <c r="P37" s="131">
        <f t="shared" si="22"/>
        <v>48.558508412043217</v>
      </c>
      <c r="Q37" s="131">
        <f t="shared" si="22"/>
        <v>50.000077154256672</v>
      </c>
      <c r="R37" s="131">
        <f t="shared" si="22"/>
        <v>54.779222742333168</v>
      </c>
      <c r="S37" s="131">
        <f t="shared" si="22"/>
        <v>58.676318395510577</v>
      </c>
      <c r="T37" s="23">
        <f>AVERAGE(AB37:AM37)</f>
        <v>50.691048360241076</v>
      </c>
      <c r="U37" s="23">
        <f>AVERAGE(AN37:AY37)</f>
        <v>48.077506983513793</v>
      </c>
      <c r="V37" s="75">
        <f>AVERAGE(AZ37:EE37)</f>
        <v>43.316572954020337</v>
      </c>
      <c r="W37" s="71"/>
      <c r="X37" s="65">
        <f ca="1">AVERAGE(D37:F37,AB37:EE37)</f>
        <v>44.388106479326062</v>
      </c>
      <c r="Y37" s="12"/>
      <c r="Z37" s="39"/>
      <c r="AB37" s="22">
        <f>VLOOKUP(AB$7,'Sat Curve Sum'!$A$7:$AG$161,18)</f>
        <v>52.436864095887735</v>
      </c>
      <c r="AC37" s="22">
        <f>VLOOKUP(AC$7,'Sat Curve Sum'!$A$7:$AG$161,18)</f>
        <v>52.016257613609831</v>
      </c>
      <c r="AD37" s="22">
        <f>VLOOKUP(AD$7,'Sat Curve Sum'!$A$7:$AG$161,18)</f>
        <v>50.84777619792753</v>
      </c>
      <c r="AE37" s="22">
        <f>VLOOKUP(AE$7,'Sat Curve Sum'!$A$7:$AG$161,18)</f>
        <v>47.527106197032218</v>
      </c>
      <c r="AF37" s="22">
        <f>VLOOKUP(AF$7,'Sat Curve Sum'!$A$7:$AG$161,18)</f>
        <v>48.065261846144821</v>
      </c>
      <c r="AG37" s="22">
        <f>VLOOKUP(AG$7,'Sat Curve Sum'!$A$7:$AG$161,18)</f>
        <v>49.014637001722896</v>
      </c>
      <c r="AH37" s="22">
        <f>VLOOKUP(AH$7,'Sat Curve Sum'!$A$7:$AG$161,18)</f>
        <v>47.820740124063136</v>
      </c>
      <c r="AI37" s="22">
        <f>VLOOKUP(AI$7,'Sat Curve Sum'!$A$7:$AG$161,18)</f>
        <v>48.549810542360973</v>
      </c>
      <c r="AJ37" s="22">
        <f>VLOOKUP(AJ$7,'Sat Curve Sum'!$A$7:$AG$161,18)</f>
        <v>48.558508412043217</v>
      </c>
      <c r="AK37" s="22">
        <f>VLOOKUP(AK$7,'Sat Curve Sum'!$A$7:$AG$161,18)</f>
        <v>50.000077154256672</v>
      </c>
      <c r="AL37" s="22">
        <f>VLOOKUP(AL$7,'Sat Curve Sum'!$A$7:$AG$161,18)</f>
        <v>54.779222742333168</v>
      </c>
      <c r="AM37" s="22">
        <f>VLOOKUP(AM$7,'Sat Curve Sum'!$A$7:$AG$161,18)</f>
        <v>58.676318395510577</v>
      </c>
      <c r="AN37" s="22">
        <f>VLOOKUP(AN$7,'Sat Curve Sum'!$A$7:$AG$161,18)</f>
        <v>50.915511202532855</v>
      </c>
      <c r="AO37" s="22">
        <f>VLOOKUP(AO$7,'Sat Curve Sum'!$A$7:$AG$161,18)</f>
        <v>49.539863699844275</v>
      </c>
      <c r="AP37" s="22">
        <f>VLOOKUP(AP$7,'Sat Curve Sum'!$A$7:$AG$161,18)</f>
        <v>47.931950453898608</v>
      </c>
      <c r="AQ37" s="22">
        <f>VLOOKUP(AQ$7,'Sat Curve Sum'!$A$7:$AG$161,18)</f>
        <v>45.632070108783161</v>
      </c>
      <c r="AR37" s="22">
        <f>VLOOKUP(AR$7,'Sat Curve Sum'!$A$7:$AG$161,18)</f>
        <v>45.791004045975662</v>
      </c>
      <c r="AS37" s="22">
        <f>VLOOKUP(AS$7,'Sat Curve Sum'!$A$7:$AG$161,18)</f>
        <v>46.180106404134634</v>
      </c>
      <c r="AT37" s="22">
        <f>VLOOKUP(AT$7,'Sat Curve Sum'!$A$7:$AG$161,18)</f>
        <v>46.568383405655979</v>
      </c>
      <c r="AU37" s="22">
        <f>VLOOKUP(AU$7,'Sat Curve Sum'!$A$7:$AG$161,18)</f>
        <v>47.063632126679465</v>
      </c>
      <c r="AV37" s="22">
        <f>VLOOKUP(AV$7,'Sat Curve Sum'!$A$7:$AG$161,18)</f>
        <v>47.035463745660294</v>
      </c>
      <c r="AW37" s="22">
        <f>VLOOKUP(AW$7,'Sat Curve Sum'!$A$7:$AG$161,18)</f>
        <v>47.22258673227239</v>
      </c>
      <c r="AX37" s="22">
        <f>VLOOKUP(AX$7,'Sat Curve Sum'!$A$7:$AG$161,18)</f>
        <v>50.4670287408888</v>
      </c>
      <c r="AY37" s="22">
        <f>VLOOKUP(AY$7,'Sat Curve Sum'!$A$7:$AG$161,18)</f>
        <v>52.58248313583929</v>
      </c>
      <c r="AZ37" s="22">
        <f>VLOOKUP(AZ$7,'Sat Curve Sum'!$A$7:$AG$161,18)</f>
        <v>48.000768313749241</v>
      </c>
      <c r="BA37" s="22">
        <f>VLOOKUP(BA$7,'Sat Curve Sum'!$A$7:$AG$161,18)</f>
        <v>46.537178261769334</v>
      </c>
      <c r="BB37" s="22">
        <f>VLOOKUP(BB$7,'Sat Curve Sum'!$A$7:$AG$161,18)</f>
        <v>44.643564037138177</v>
      </c>
      <c r="BC37" s="22">
        <f>VLOOKUP(BC$7,'Sat Curve Sum'!$A$7:$AG$161,18)</f>
        <v>41.948199727002418</v>
      </c>
      <c r="BD37" s="22">
        <f>VLOOKUP(BD$7,'Sat Curve Sum'!$A$7:$AG$161,18)</f>
        <v>42.154352509751156</v>
      </c>
      <c r="BE37" s="22">
        <f>VLOOKUP(BE$7,'Sat Curve Sum'!$A$7:$AG$161,18)</f>
        <v>42.678828652669111</v>
      </c>
      <c r="BF37" s="22">
        <f>VLOOKUP(BF$7,'Sat Curve Sum'!$A$7:$AG$161,18)</f>
        <v>43.302024262959989</v>
      </c>
      <c r="BG37" s="22">
        <f>VLOOKUP(BG$7,'Sat Curve Sum'!$A$7:$AG$161,18)</f>
        <v>43.830187084827259</v>
      </c>
      <c r="BH37" s="22">
        <f>VLOOKUP(BH$7,'Sat Curve Sum'!$A$7:$AG$161,18)</f>
        <v>43.748017294324207</v>
      </c>
      <c r="BI37" s="22">
        <f>VLOOKUP(BI$7,'Sat Curve Sum'!$A$7:$AG$161,18)</f>
        <v>43.751135601054571</v>
      </c>
      <c r="BJ37" s="22">
        <f>VLOOKUP(BJ$7,'Sat Curve Sum'!$A$7:$AG$161,18)</f>
        <v>46.412210611384488</v>
      </c>
      <c r="BK37" s="22">
        <f>VLOOKUP(BK$7,'Sat Curve Sum'!$A$7:$AG$161,18)</f>
        <v>48.452308327395087</v>
      </c>
      <c r="BL37" s="22">
        <f>VLOOKUP(BL$7,'Sat Curve Sum'!$A$7:$AG$161,18)</f>
        <v>46.641530953965756</v>
      </c>
      <c r="BM37" s="22">
        <f>VLOOKUP(BM$7,'Sat Curve Sum'!$A$7:$AG$161,18)</f>
        <v>45.254448363018867</v>
      </c>
      <c r="BN37" s="22">
        <f>VLOOKUP(BN$7,'Sat Curve Sum'!$A$7:$AG$161,18)</f>
        <v>43.462111451097606</v>
      </c>
      <c r="BO37" s="22">
        <f>VLOOKUP(BO$7,'Sat Curve Sum'!$A$7:$AG$161,18)</f>
        <v>40.847437524641848</v>
      </c>
      <c r="BP37" s="22">
        <f>VLOOKUP(BP$7,'Sat Curve Sum'!$A$7:$AG$161,18)</f>
        <v>41.040382037514938</v>
      </c>
      <c r="BQ37" s="22">
        <f>VLOOKUP(BQ$7,'Sat Curve Sum'!$A$7:$AG$161,18)</f>
        <v>41.534165865699684</v>
      </c>
      <c r="BR37" s="22">
        <f>VLOOKUP(BR$7,'Sat Curve Sum'!$A$7:$AG$161,18)</f>
        <v>42.121482108021652</v>
      </c>
      <c r="BS37" s="22">
        <f>VLOOKUP(BS$7,'Sat Curve Sum'!$A$7:$AG$161,18)</f>
        <v>42.618851581809125</v>
      </c>
      <c r="BT37" s="22">
        <f>VLOOKUP(BT$7,'Sat Curve Sum'!$A$7:$AG$161,18)</f>
        <v>42.539712437786854</v>
      </c>
      <c r="BU37" s="22">
        <f>VLOOKUP(BU$7,'Sat Curve Sum'!$A$7:$AG$161,18)</f>
        <v>42.540418705516508</v>
      </c>
      <c r="BV37" s="22">
        <f>VLOOKUP(BV$7,'Sat Curve Sum'!$A$7:$AG$161,18)</f>
        <v>45.059503129897351</v>
      </c>
      <c r="BW37" s="22">
        <f>VLOOKUP(BW$7,'Sat Curve Sum'!$A$7:$AG$161,18)</f>
        <v>47.00248318406183</v>
      </c>
      <c r="BX37" s="22">
        <f>VLOOKUP(BX$7,'Sat Curve Sum'!$A$7:$AG$161,18)</f>
        <v>43.760313349127394</v>
      </c>
      <c r="BY37" s="22">
        <f>VLOOKUP(BY$7,'Sat Curve Sum'!$A$7:$AG$161,18)</f>
        <v>42.517510292336866</v>
      </c>
      <c r="BZ37" s="22">
        <f>VLOOKUP(BZ$7,'Sat Curve Sum'!$A$7:$AG$161,18)</f>
        <v>40.901135596616733</v>
      </c>
      <c r="CA37" s="22">
        <f>VLOOKUP(CA$7,'Sat Curve Sum'!$A$7:$AG$161,18)</f>
        <v>38.469943464364697</v>
      </c>
      <c r="CB37" s="22">
        <f>VLOOKUP(CB$7,'Sat Curve Sum'!$A$7:$AG$161,18)</f>
        <v>38.664483857155368</v>
      </c>
      <c r="CC37" s="22">
        <f>VLOOKUP(CC$7,'Sat Curve Sum'!$A$7:$AG$161,18)</f>
        <v>39.136175014363729</v>
      </c>
      <c r="CD37" s="22">
        <f>VLOOKUP(CD$7,'Sat Curve Sum'!$A$7:$AG$161,18)</f>
        <v>39.692221447910974</v>
      </c>
      <c r="CE37" s="22">
        <f>VLOOKUP(CE$7,'Sat Curve Sum'!$A$7:$AG$161,18)</f>
        <v>40.16561627827339</v>
      </c>
      <c r="CF37" s="22">
        <f>VLOOKUP(CF$7,'Sat Curve Sum'!$A$7:$AG$161,18)</f>
        <v>40.111076182012503</v>
      </c>
      <c r="CG37" s="22">
        <f>VLOOKUP(CG$7,'Sat Curve Sum'!$A$7:$AG$161,18)</f>
        <v>40.128501708479469</v>
      </c>
      <c r="CH37" s="22">
        <f>VLOOKUP(CH$7,'Sat Curve Sum'!$A$7:$AG$161,18)</f>
        <v>42.507924564100698</v>
      </c>
      <c r="CI37" s="22">
        <f>VLOOKUP(CI$7,'Sat Curve Sum'!$A$7:$AG$161,18)</f>
        <v>44.290223412911388</v>
      </c>
      <c r="CJ37" s="22">
        <f>VLOOKUP(CJ$7,'Sat Curve Sum'!$A$7:$AG$161,18)</f>
        <v>45.104464210641055</v>
      </c>
      <c r="CK37" s="22">
        <f>VLOOKUP(CK$7,'Sat Curve Sum'!$A$7:$AG$161,18)</f>
        <v>43.843790745399637</v>
      </c>
      <c r="CL37" s="22">
        <f>VLOOKUP(CL$7,'Sat Curve Sum'!$A$7:$AG$161,18)</f>
        <v>42.209805713636179</v>
      </c>
      <c r="CM37" s="22">
        <f>VLOOKUP(CM$7,'Sat Curve Sum'!$A$7:$AG$161,18)</f>
        <v>39.69763425837175</v>
      </c>
      <c r="CN37" s="22">
        <f>VLOOKUP(CN$7,'Sat Curve Sum'!$A$7:$AG$161,18)</f>
        <v>39.879844075519252</v>
      </c>
      <c r="CO37" s="22">
        <f>VLOOKUP(CO$7,'Sat Curve Sum'!$A$7:$AG$161,18)</f>
        <v>40.338757627871985</v>
      </c>
      <c r="CP37" s="22">
        <f>VLOOKUP(CP$7,'Sat Curve Sum'!$A$7:$AG$161,18)</f>
        <v>40.881796378088431</v>
      </c>
      <c r="CQ37" s="22">
        <f>VLOOKUP(CQ$7,'Sat Curve Sum'!$A$7:$AG$161,18)</f>
        <v>41.340635008937433</v>
      </c>
      <c r="CR37" s="22">
        <f>VLOOKUP(CR$7,'Sat Curve Sum'!$A$7:$AG$161,18)</f>
        <v>41.270018129951225</v>
      </c>
      <c r="CS37" s="22">
        <f>VLOOKUP(CS$7,'Sat Curve Sum'!$A$7:$AG$161,18)</f>
        <v>41.271464253605728</v>
      </c>
      <c r="CT37" s="22">
        <f>VLOOKUP(CT$7,'Sat Curve Sum'!$A$7:$AG$161,18)</f>
        <v>43.64336330163632</v>
      </c>
      <c r="CU37" s="22">
        <f>VLOOKUP(CU$7,'Sat Curve Sum'!$A$7:$AG$161,18)</f>
        <v>45.425658346047349</v>
      </c>
      <c r="CV37" s="22">
        <f>VLOOKUP(CV$7,'Sat Curve Sum'!$A$7:$AG$161,18)</f>
        <v>46.269399678018317</v>
      </c>
      <c r="CW37" s="22">
        <f>VLOOKUP(CW$7,'Sat Curve Sum'!$A$7:$AG$161,18)</f>
        <v>45.0071517796611</v>
      </c>
      <c r="CX37" s="22">
        <f>VLOOKUP(CX$7,'Sat Curve Sum'!$A$7:$AG$161,18)</f>
        <v>43.371611334994057</v>
      </c>
      <c r="CY37" s="22">
        <f>VLOOKUP(CY$7,'Sat Curve Sum'!$A$7:$AG$161,18)</f>
        <v>40.857457448095083</v>
      </c>
      <c r="CZ37" s="22">
        <f>VLOOKUP(CZ$7,'Sat Curve Sum'!$A$7:$AG$161,18)</f>
        <v>41.038887066194683</v>
      </c>
      <c r="DA37" s="22">
        <f>VLOOKUP(DA$7,'Sat Curve Sum'!$A$7:$AG$161,18)</f>
        <v>41.497084617126895</v>
      </c>
      <c r="DB37" s="22">
        <f>VLOOKUP(DB$7,'Sat Curve Sum'!$A$7:$AG$161,18)</f>
        <v>42.039443247902781</v>
      </c>
      <c r="DC37" s="22">
        <f>VLOOKUP(DC$7,'Sat Curve Sum'!$A$7:$AG$161,18)</f>
        <v>42.497518564148791</v>
      </c>
      <c r="DD37" s="22">
        <f>VLOOKUP(DD$7,'Sat Curve Sum'!$A$7:$AG$161,18)</f>
        <v>42.425954602777175</v>
      </c>
      <c r="DE37" s="22">
        <f>VLOOKUP(DE$7,'Sat Curve Sum'!$A$7:$AG$161,18)</f>
        <v>42.426505094170615</v>
      </c>
      <c r="DF37" s="22">
        <f>VLOOKUP(DF$7,'Sat Curve Sum'!$A$7:$AG$161,18)</f>
        <v>44.563843642544562</v>
      </c>
      <c r="DG37" s="22">
        <f>VLOOKUP(DG$7,'Sat Curve Sum'!$A$7:$AG$161,18)</f>
        <v>46.368652380769717</v>
      </c>
      <c r="DH37" s="22">
        <f>VLOOKUP(DH$7,'Sat Curve Sum'!$A$7:$AG$161,18)</f>
        <v>47.266752628854974</v>
      </c>
      <c r="DI37" s="22">
        <f>VLOOKUP(DI$7,'Sat Curve Sum'!$A$7:$AG$161,18)</f>
        <v>46.026218980935958</v>
      </c>
      <c r="DJ37" s="22">
        <f>VLOOKUP(DJ$7,'Sat Curve Sum'!$A$7:$AG$161,18)</f>
        <v>44.408454949053201</v>
      </c>
      <c r="DK37" s="22">
        <f>VLOOKUP(DK$7,'Sat Curve Sum'!$A$7:$AG$161,18)</f>
        <v>41.488269606820467</v>
      </c>
      <c r="DL37" s="22">
        <f>VLOOKUP(DL$7,'Sat Curve Sum'!$A$7:$AG$161,18)</f>
        <v>41.692162190504085</v>
      </c>
      <c r="DM37" s="22">
        <f>VLOOKUP(DM$7,'Sat Curve Sum'!$A$7:$AG$161,18)</f>
        <v>42.175352797859418</v>
      </c>
      <c r="DN37" s="22">
        <f>VLOOKUP(DN$7,'Sat Curve Sum'!$A$7:$AG$161,18)</f>
        <v>42.743330160228822</v>
      </c>
      <c r="DO37" s="22">
        <f>VLOOKUP(DO$7,'Sat Curve Sum'!$A$7:$AG$161,18)</f>
        <v>43.228507495590719</v>
      </c>
      <c r="DP37" s="22">
        <f>VLOOKUP(DP$7,'Sat Curve Sum'!$A$7:$AG$161,18)</f>
        <v>43.182098359220838</v>
      </c>
      <c r="DQ37" s="22">
        <f>VLOOKUP(DQ$7,'Sat Curve Sum'!$A$7:$AG$161,18)</f>
        <v>43.207855186703085</v>
      </c>
      <c r="DR37" s="22">
        <f>VLOOKUP(DR$7,'Sat Curve Sum'!$A$7:$AG$161,18)</f>
        <v>45.804164674459756</v>
      </c>
      <c r="DS37" s="22">
        <f>VLOOKUP(DS$7,'Sat Curve Sum'!$A$7:$AG$161,18)</f>
        <v>47.627094081679665</v>
      </c>
      <c r="DT37" s="22">
        <f>VLOOKUP(DT$7,'Sat Curve Sum'!$A$7:$AG$161,18)</f>
        <v>48.56794224753552</v>
      </c>
      <c r="DU37" s="22">
        <f>VLOOKUP(DU$7,'Sat Curve Sum'!$A$7:$AG$161,18)</f>
        <v>47.324857908306903</v>
      </c>
      <c r="DV37" s="22">
        <f>VLOOKUP(DV$7,'Sat Curve Sum'!$A$7:$AG$161,18)</f>
        <v>45.700954949770853</v>
      </c>
      <c r="DW37" s="22">
        <f>VLOOKUP(DW$7,'Sat Curve Sum'!$A$7:$AG$161,18)</f>
        <v>42.339766713524718</v>
      </c>
      <c r="DX37" s="22">
        <f>VLOOKUP(DX$7,'Sat Curve Sum'!$A$7:$AG$161,18)</f>
        <v>42.55032468593717</v>
      </c>
      <c r="DY37" s="22">
        <f>VLOOKUP(DY$7,'Sat Curve Sum'!$A$7:$AG$161,18)</f>
        <v>43.04252060643303</v>
      </c>
      <c r="DZ37" s="22">
        <f>VLOOKUP(DZ$7,'Sat Curve Sum'!$A$7:$AG$161,18)</f>
        <v>43.620098927354654</v>
      </c>
      <c r="EA37" s="22">
        <f>VLOOKUP(EA$7,'Sat Curve Sum'!$A$7:$AG$161,18)</f>
        <v>44.114545902324664</v>
      </c>
      <c r="EB37" s="22">
        <f>VLOOKUP(EB$7,'Sat Curve Sum'!$A$7:$AG$161,18)</f>
        <v>44.073314567556153</v>
      </c>
      <c r="EC37" s="22">
        <f>VLOOKUP(EC$7,'Sat Curve Sum'!$A$7:$AG$161,18)</f>
        <v>44.104644852931195</v>
      </c>
      <c r="ED37" s="22">
        <f>VLOOKUP(ED$7,'Sat Curve Sum'!$A$7:$AG$161,18)</f>
        <v>46.361151603772889</v>
      </c>
      <c r="EE37" s="22">
        <f>VLOOKUP(EE$7,'Sat Curve Sum'!$A$7:$AG$161,18)</f>
        <v>48.204575359530857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24.846000000000004</v>
      </c>
      <c r="D47" s="22">
        <f ca="1">IF(ISERROR(AVERAGE(OFFSET('Sun Curve Sum'!$D$6,1,0,1,1))),0,AVERAGE(OFFSET('Sun Curve Sum'!$D$6,1,0,1,1)))</f>
        <v>24.25</v>
      </c>
      <c r="E47" s="22">
        <f ca="1">IF(ISERROR((SUM(OFFSET('Sun Curve Sum'!$D$6,2,0,3,1))+ 2* 'Sun Curve Sum Backup'!$D$9)/5), 'Sun Curve Sum Backup'!$D$9,(SUM(OFFSET('Sun Curve Sum'!$D$6,2,0,3,1))+ 2* 'Sun Curve Sum Backup'!$D$9)/5)</f>
        <v>22.725000000000001</v>
      </c>
      <c r="F47" s="22">
        <f>VLOOKUP(F$7,'Sun Curve Sum'!$A$7:$AG$161,4)</f>
        <v>27.563000000000002</v>
      </c>
      <c r="G47" s="23">
        <f t="shared" ref="G47:G53" ca="1" si="24">AVERAGE(D47,E47,F47)</f>
        <v>24.846000000000004</v>
      </c>
      <c r="H47" s="130">
        <f t="shared" ref="H47:H53" si="25">AB47</f>
        <v>27.563000000000002</v>
      </c>
      <c r="I47" s="130">
        <f t="shared" ref="I47:S47" si="26">AC47</f>
        <v>26.063000000000002</v>
      </c>
      <c r="J47" s="130">
        <f t="shared" si="26"/>
        <v>23.625</v>
      </c>
      <c r="K47" s="130">
        <f t="shared" si="26"/>
        <v>21.938000000000002</v>
      </c>
      <c r="L47" s="130">
        <f t="shared" si="26"/>
        <v>20.625</v>
      </c>
      <c r="M47" s="130">
        <f t="shared" si="26"/>
        <v>21.563000000000002</v>
      </c>
      <c r="N47" s="130">
        <f t="shared" si="26"/>
        <v>30.938000000000002</v>
      </c>
      <c r="O47" s="130">
        <f t="shared" si="26"/>
        <v>36.375</v>
      </c>
      <c r="P47" s="130">
        <f t="shared" si="26"/>
        <v>31.125</v>
      </c>
      <c r="Q47" s="130">
        <f t="shared" si="26"/>
        <v>27.75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26.687708333333333</v>
      </c>
      <c r="U47" s="23">
        <f t="shared" ref="U47:U53" si="28">AVERAGE(AN47:AY47)</f>
        <v>29.031333333333333</v>
      </c>
      <c r="V47" s="23">
        <f t="shared" ref="V47:V53" si="29">AVERAGE(AZ47:EE47)</f>
        <v>30.346428571428582</v>
      </c>
      <c r="W47" s="14"/>
      <c r="X47" s="64">
        <f t="shared" ref="X47:X53" ca="1" si="30">AVERAGE(D47:F47,AB47:EE47)</f>
        <v>29.660058558558564</v>
      </c>
      <c r="Y47" s="16"/>
      <c r="Z47" s="39"/>
      <c r="AB47" s="22">
        <f>VLOOKUP(AB$7,'Sun Curve Sum'!$A$7:$AG$161,4)</f>
        <v>27.563000000000002</v>
      </c>
      <c r="AC47" s="22">
        <f>VLOOKUP(AC$7,'Sun Curve Sum'!$A$7:$AG$161,4)</f>
        <v>26.063000000000002</v>
      </c>
      <c r="AD47" s="22">
        <f>VLOOKUP(AD$7,'Sun Curve Sum'!$A$7:$AG$161,4)</f>
        <v>23.625</v>
      </c>
      <c r="AE47" s="22">
        <f>VLOOKUP(AE$7,'Sun Curve Sum'!$A$7:$AG$161,4)</f>
        <v>21.938000000000002</v>
      </c>
      <c r="AF47" s="22">
        <f>VLOOKUP(AF$7,'Sun Curve Sum'!$A$7:$AG$161,4)</f>
        <v>20.625</v>
      </c>
      <c r="AG47" s="22">
        <f>VLOOKUP(AG$7,'Sun Curve Sum'!$A$7:$AG$161,4)</f>
        <v>21.563000000000002</v>
      </c>
      <c r="AH47" s="22">
        <f>VLOOKUP(AH$7,'Sun Curve Sum'!$A$7:$AG$161,4)</f>
        <v>30.938000000000002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27.75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30.375</v>
      </c>
      <c r="AO47" s="22">
        <f>VLOOKUP(AO$7,'Sun Curve Sum'!$A$7:$AG$161,4)</f>
        <v>30</v>
      </c>
      <c r="AP47" s="22">
        <f>VLOOKUP(AP$7,'Sun Curve Sum'!$A$7:$AG$161,4)</f>
        <v>25.875</v>
      </c>
      <c r="AQ47" s="22">
        <f>VLOOKUP(AQ$7,'Sun Curve Sum'!$A$7:$AG$161,4)</f>
        <v>23.625</v>
      </c>
      <c r="AR47" s="22">
        <f>VLOOKUP(AR$7,'Sun Curve Sum'!$A$7:$AG$161,4)</f>
        <v>21</v>
      </c>
      <c r="AS47" s="22">
        <f>VLOOKUP(AS$7,'Sun Curve Sum'!$A$7:$AG$161,4)</f>
        <v>21.75</v>
      </c>
      <c r="AT47" s="22">
        <f>VLOOKUP(AT$7,'Sun Curve Sum'!$A$7:$AG$161,4)</f>
        <v>35.625</v>
      </c>
      <c r="AU47" s="22">
        <f>VLOOKUP(AU$7,'Sun Curve Sum'!$A$7:$AG$161,4)</f>
        <v>41.625</v>
      </c>
      <c r="AV47" s="22">
        <f>VLOOKUP(AV$7,'Sun Curve Sum'!$A$7:$AG$161,4)</f>
        <v>34.313000000000002</v>
      </c>
      <c r="AW47" s="22">
        <f>VLOOKUP(AW$7,'Sun Curve Sum'!$A$7:$AG$161,4)</f>
        <v>29.438000000000002</v>
      </c>
      <c r="AX47" s="22">
        <f>VLOOKUP(AX$7,'Sun Curve Sum'!$A$7:$AG$161,4)</f>
        <v>26.625</v>
      </c>
      <c r="AY47" s="22">
        <f>VLOOKUP(AY$7,'Sun Curve Sum'!$A$7:$AG$161,4)</f>
        <v>28.125</v>
      </c>
      <c r="AZ47" s="22">
        <f>VLOOKUP(AZ$7,'Sun Curve Sum'!$A$7:$AG$161,4)</f>
        <v>30.488000000000003</v>
      </c>
      <c r="BA47" s="22">
        <f>VLOOKUP(BA$7,'Sun Curve Sum'!$A$7:$AG$161,4)</f>
        <v>30.164999999999999</v>
      </c>
      <c r="BB47" s="22">
        <f>VLOOKUP(BB$7,'Sun Curve Sum'!$A$7:$AG$161,4)</f>
        <v>26.617000000000001</v>
      </c>
      <c r="BC47" s="22">
        <f>VLOOKUP(BC$7,'Sun Curve Sum'!$A$7:$AG$161,4)</f>
        <v>24.69</v>
      </c>
      <c r="BD47" s="22">
        <f>VLOOKUP(BD$7,'Sun Curve Sum'!$A$7:$AG$161,4)</f>
        <v>22.433</v>
      </c>
      <c r="BE47" s="22">
        <f>VLOOKUP(BE$7,'Sun Curve Sum'!$A$7:$AG$161,4)</f>
        <v>23.077999999999999</v>
      </c>
      <c r="BF47" s="22">
        <f>VLOOKUP(BF$7,'Sun Curve Sum'!$A$7:$AG$161,4)</f>
        <v>34.994999999999997</v>
      </c>
      <c r="BG47" s="22">
        <f>VLOOKUP(BG$7,'Sun Curve Sum'!$A$7:$AG$161,4)</f>
        <v>40.148000000000003</v>
      </c>
      <c r="BH47" s="22">
        <f>VLOOKUP(BH$7,'Sun Curve Sum'!$A$7:$AG$161,4)</f>
        <v>33.869999999999997</v>
      </c>
      <c r="BI47" s="22">
        <f>VLOOKUP(BI$7,'Sun Curve Sum'!$A$7:$AG$161,4)</f>
        <v>29.684999999999999</v>
      </c>
      <c r="BJ47" s="22">
        <f>VLOOKUP(BJ$7,'Sun Curve Sum'!$A$7:$AG$161,4)</f>
        <v>27.27</v>
      </c>
      <c r="BK47" s="22">
        <f>VLOOKUP(BK$7,'Sun Curve Sum'!$A$7:$AG$161,4)</f>
        <v>28.56</v>
      </c>
      <c r="BL47" s="22">
        <f>VLOOKUP(BL$7,'Sun Curve Sum'!$A$7:$AG$161,4)</f>
        <v>30.614999999999998</v>
      </c>
      <c r="BM47" s="22">
        <f>VLOOKUP(BM$7,'Sun Curve Sum'!$A$7:$AG$161,4)</f>
        <v>30.337</v>
      </c>
      <c r="BN47" s="22">
        <f>VLOOKUP(BN$7,'Sun Curve Sum'!$A$7:$AG$161,4)</f>
        <v>27.3</v>
      </c>
      <c r="BO47" s="22">
        <f>VLOOKUP(BO$7,'Sun Curve Sum'!$A$7:$AG$161,4)</f>
        <v>25.641999999999999</v>
      </c>
      <c r="BP47" s="22">
        <f>VLOOKUP(BP$7,'Sun Curve Sum'!$A$7:$AG$161,4)</f>
        <v>23.707000000000001</v>
      </c>
      <c r="BQ47" s="22">
        <f>VLOOKUP(BQ$7,'Sun Curve Sum'!$A$7:$AG$161,4)</f>
        <v>24.262</v>
      </c>
      <c r="BR47" s="22">
        <f>VLOOKUP(BR$7,'Sun Curve Sum'!$A$7:$AG$161,4)</f>
        <v>34.5</v>
      </c>
      <c r="BS47" s="22">
        <f>VLOOKUP(BS$7,'Sun Curve Sum'!$A$7:$AG$161,4)</f>
        <v>38.924999999999997</v>
      </c>
      <c r="BT47" s="22">
        <f>VLOOKUP(BT$7,'Sun Curve Sum'!$A$7:$AG$161,4)</f>
        <v>33.532000000000004</v>
      </c>
      <c r="BU47" s="22">
        <f>VLOOKUP(BU$7,'Sun Curve Sum'!$A$7:$AG$161,4)</f>
        <v>29.94</v>
      </c>
      <c r="BV47" s="22">
        <f>VLOOKUP(BV$7,'Sun Curve Sum'!$A$7:$AG$161,4)</f>
        <v>27.87</v>
      </c>
      <c r="BW47" s="22">
        <f>VLOOKUP(BW$7,'Sun Curve Sum'!$A$7:$AG$161,4)</f>
        <v>28.973000000000003</v>
      </c>
      <c r="BX47" s="22">
        <f>VLOOKUP(BX$7,'Sun Curve Sum'!$A$7:$AG$161,4)</f>
        <v>30.863000000000003</v>
      </c>
      <c r="BY47" s="22">
        <f>VLOOKUP(BY$7,'Sun Curve Sum'!$A$7:$AG$161,4)</f>
        <v>30.614999999999998</v>
      </c>
      <c r="BZ47" s="22">
        <f>VLOOKUP(BZ$7,'Sun Curve Sum'!$A$7:$AG$161,4)</f>
        <v>27.848000000000003</v>
      </c>
      <c r="CA47" s="22">
        <f>VLOOKUP(CA$7,'Sun Curve Sum'!$A$7:$AG$161,4)</f>
        <v>26.34</v>
      </c>
      <c r="CB47" s="22">
        <f>VLOOKUP(CB$7,'Sun Curve Sum'!$A$7:$AG$161,4)</f>
        <v>24.577999999999999</v>
      </c>
      <c r="CC47" s="22">
        <f>VLOOKUP(CC$7,'Sun Curve Sum'!$A$7:$AG$161,4)</f>
        <v>25.08</v>
      </c>
      <c r="CD47" s="22">
        <f>VLOOKUP(CD$7,'Sun Curve Sum'!$A$7:$AG$161,4)</f>
        <v>34.402999999999999</v>
      </c>
      <c r="CE47" s="22">
        <f>VLOOKUP(CE$7,'Sun Curve Sum'!$A$7:$AG$161,4)</f>
        <v>38.43</v>
      </c>
      <c r="CF47" s="22">
        <f>VLOOKUP(CF$7,'Sun Curve Sum'!$A$7:$AG$161,4)</f>
        <v>33.524999999999999</v>
      </c>
      <c r="CG47" s="22">
        <f>VLOOKUP(CG$7,'Sun Curve Sum'!$A$7:$AG$161,4)</f>
        <v>30.247</v>
      </c>
      <c r="CH47" s="22">
        <f>VLOOKUP(CH$7,'Sun Curve Sum'!$A$7:$AG$161,4)</f>
        <v>28.364999999999998</v>
      </c>
      <c r="CI47" s="22">
        <f>VLOOKUP(CI$7,'Sun Curve Sum'!$A$7:$AG$161,4)</f>
        <v>29.37</v>
      </c>
      <c r="CJ47" s="22">
        <f>VLOOKUP(CJ$7,'Sun Curve Sum'!$A$7:$AG$161,4)</f>
        <v>31.117000000000001</v>
      </c>
      <c r="CK47" s="22">
        <f>VLOOKUP(CK$7,'Sun Curve Sum'!$A$7:$AG$161,4)</f>
        <v>30.892000000000003</v>
      </c>
      <c r="CL47" s="22">
        <f>VLOOKUP(CL$7,'Sun Curve Sum'!$A$7:$AG$161,4)</f>
        <v>28.372</v>
      </c>
      <c r="CM47" s="22">
        <f>VLOOKUP(CM$7,'Sun Curve Sum'!$A$7:$AG$161,4)</f>
        <v>27</v>
      </c>
      <c r="CN47" s="22">
        <f>VLOOKUP(CN$7,'Sun Curve Sum'!$A$7:$AG$161,4)</f>
        <v>25.395</v>
      </c>
      <c r="CO47" s="22">
        <f>VLOOKUP(CO$7,'Sun Curve Sum'!$A$7:$AG$161,4)</f>
        <v>25.86</v>
      </c>
      <c r="CP47" s="22">
        <f>VLOOKUP(CP$7,'Sun Curve Sum'!$A$7:$AG$161,4)</f>
        <v>34.343000000000004</v>
      </c>
      <c r="CQ47" s="22">
        <f>VLOOKUP(CQ$7,'Sun Curve Sum'!$A$7:$AG$161,4)</f>
        <v>38.01</v>
      </c>
      <c r="CR47" s="22">
        <f>VLOOKUP(CR$7,'Sun Curve Sum'!$A$7:$AG$161,4)</f>
        <v>33.54</v>
      </c>
      <c r="CS47" s="22">
        <f>VLOOKUP(CS$7,'Sun Curve Sum'!$A$7:$AG$161,4)</f>
        <v>30.57</v>
      </c>
      <c r="CT47" s="22">
        <f>VLOOKUP(CT$7,'Sun Curve Sum'!$A$7:$AG$161,4)</f>
        <v>28.852</v>
      </c>
      <c r="CU47" s="22">
        <f>VLOOKUP(CU$7,'Sun Curve Sum'!$A$7:$AG$161,4)</f>
        <v>29.767000000000003</v>
      </c>
      <c r="CV47" s="22">
        <f>VLOOKUP(CV$7,'Sun Curve Sum'!$A$7:$AG$161,4)</f>
        <v>31.433</v>
      </c>
      <c r="CW47" s="22">
        <f>VLOOKUP(CW$7,'Sun Curve Sum'!$A$7:$AG$161,4)</f>
        <v>31.223000000000003</v>
      </c>
      <c r="CX47" s="22">
        <f>VLOOKUP(CX$7,'Sun Curve Sum'!$A$7:$AG$161,4)</f>
        <v>28.875</v>
      </c>
      <c r="CY47" s="22">
        <f>VLOOKUP(CY$7,'Sun Curve Sum'!$A$7:$AG$161,4)</f>
        <v>27.6</v>
      </c>
      <c r="CZ47" s="22">
        <f>VLOOKUP(CZ$7,'Sun Curve Sum'!$A$7:$AG$161,4)</f>
        <v>26.108000000000001</v>
      </c>
      <c r="DA47" s="22">
        <f>VLOOKUP(DA$7,'Sun Curve Sum'!$A$7:$AG$161,4)</f>
        <v>26.543000000000003</v>
      </c>
      <c r="DB47" s="22">
        <f>VLOOKUP(DB$7,'Sun Curve Sum'!$A$7:$AG$161,4)</f>
        <v>34.44</v>
      </c>
      <c r="DC47" s="22">
        <f>VLOOKUP(DC$7,'Sun Curve Sum'!$A$7:$AG$161,4)</f>
        <v>37.852000000000004</v>
      </c>
      <c r="DD47" s="22">
        <f>VLOOKUP(DD$7,'Sun Curve Sum'!$A$7:$AG$161,4)</f>
        <v>33.697000000000003</v>
      </c>
      <c r="DE47" s="22">
        <f>VLOOKUP(DE$7,'Sun Curve Sum'!$A$7:$AG$161,4)</f>
        <v>30.922000000000001</v>
      </c>
      <c r="DF47" s="22">
        <f>VLOOKUP(DF$7,'Sun Curve Sum'!$A$7:$AG$161,4)</f>
        <v>29.324999999999999</v>
      </c>
      <c r="DG47" s="22">
        <f>VLOOKUP(DG$7,'Sun Curve Sum'!$A$7:$AG$161,4)</f>
        <v>30.188000000000002</v>
      </c>
      <c r="DH47" s="22">
        <f>VLOOKUP(DH$7,'Sun Curve Sum'!$A$7:$AG$161,4)</f>
        <v>31.754999999999999</v>
      </c>
      <c r="DI47" s="22">
        <f>VLOOKUP(DI$7,'Sun Curve Sum'!$A$7:$AG$161,4)</f>
        <v>31.56</v>
      </c>
      <c r="DJ47" s="22">
        <f>VLOOKUP(DJ$7,'Sun Curve Sum'!$A$7:$AG$161,4)</f>
        <v>29.378</v>
      </c>
      <c r="DK47" s="22">
        <f>VLOOKUP(DK$7,'Sun Curve Sum'!$A$7:$AG$161,4)</f>
        <v>28.184999999999999</v>
      </c>
      <c r="DL47" s="22">
        <f>VLOOKUP(DL$7,'Sun Curve Sum'!$A$7:$AG$161,4)</f>
        <v>26.797000000000001</v>
      </c>
      <c r="DM47" s="22">
        <f>VLOOKUP(DM$7,'Sun Curve Sum'!$A$7:$AG$161,4)</f>
        <v>27.203000000000003</v>
      </c>
      <c r="DN47" s="22">
        <f>VLOOKUP(DN$7,'Sun Curve Sum'!$A$7:$AG$161,4)</f>
        <v>34.553000000000004</v>
      </c>
      <c r="DO47" s="22">
        <f>VLOOKUP(DO$7,'Sun Curve Sum'!$A$7:$AG$161,4)</f>
        <v>37.74</v>
      </c>
      <c r="DP47" s="22">
        <f>VLOOKUP(DP$7,'Sun Curve Sum'!$A$7:$AG$161,4)</f>
        <v>33.862000000000002</v>
      </c>
      <c r="DQ47" s="22">
        <f>VLOOKUP(DQ$7,'Sun Curve Sum'!$A$7:$AG$161,4)</f>
        <v>31.282</v>
      </c>
      <c r="DR47" s="22">
        <f>VLOOKUP(DR$7,'Sun Curve Sum'!$A$7:$AG$161,4)</f>
        <v>29.797000000000001</v>
      </c>
      <c r="DS47" s="22">
        <f>VLOOKUP(DS$7,'Sun Curve Sum'!$A$7:$AG$161,4)</f>
        <v>30.593</v>
      </c>
      <c r="DT47" s="22">
        <f>VLOOKUP(DT$7,'Sun Curve Sum'!$A$7:$AG$161,4)</f>
        <v>32.078000000000003</v>
      </c>
      <c r="DU47" s="22">
        <f>VLOOKUP(DU$7,'Sun Curve Sum'!$A$7:$AG$161,4)</f>
        <v>31.898000000000003</v>
      </c>
      <c r="DV47" s="22">
        <f>VLOOKUP(DV$7,'Sun Curve Sum'!$A$7:$AG$161,4)</f>
        <v>29.864999999999998</v>
      </c>
      <c r="DW47" s="22">
        <f>VLOOKUP(DW$7,'Sun Curve Sum'!$A$7:$AG$161,4)</f>
        <v>28.762</v>
      </c>
      <c r="DX47" s="22">
        <f>VLOOKUP(DX$7,'Sun Curve Sum'!$A$7:$AG$161,4)</f>
        <v>27.465</v>
      </c>
      <c r="DY47" s="22">
        <f>VLOOKUP(DY$7,'Sun Curve Sum'!$A$7:$AG$161,4)</f>
        <v>27.84</v>
      </c>
      <c r="DZ47" s="22">
        <f>VLOOKUP(DZ$7,'Sun Curve Sum'!$A$7:$AG$161,4)</f>
        <v>34.688000000000002</v>
      </c>
      <c r="EA47" s="22">
        <f>VLOOKUP(EA$7,'Sun Curve Sum'!$A$7:$AG$161,4)</f>
        <v>37.65</v>
      </c>
      <c r="EB47" s="22">
        <f>VLOOKUP(EB$7,'Sun Curve Sum'!$A$7:$AG$161,4)</f>
        <v>34.049999999999997</v>
      </c>
      <c r="EC47" s="22">
        <f>VLOOKUP(EC$7,'Sun Curve Sum'!$A$7:$AG$161,4)</f>
        <v>31.642000000000003</v>
      </c>
      <c r="ED47" s="22">
        <f>VLOOKUP(ED$7,'Sun Curve Sum'!$A$7:$AG$161,4)</f>
        <v>30.262</v>
      </c>
      <c r="EE47" s="22">
        <f>VLOOKUP(EE$7,'Sun Curve Sum'!$A$7:$AG$161,4)</f>
        <v>31.004999999999999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24.983333333333334</v>
      </c>
      <c r="D48" s="25">
        <f ca="1">IF(ISERROR(AVERAGE(OFFSET('Sun Curve Sum'!$C$6,1,0,1,1))),0,AVERAGE(OFFSET('Sun Curve Sum'!$C$6,1,0,1,1)))</f>
        <v>24.25</v>
      </c>
      <c r="E48" s="25">
        <f ca="1">IF(ISERROR((SUM(OFFSET('Sun Curve Sum'!$C$6,2,0,3,1))+ 2* 'Sun Curve Sum Backup'!$C$9)/5), 'Sun Curve Sum Backup'!$C$9,(SUM(OFFSET('Sun Curve Sum'!$C$6,2,0,3,1))+ 2* 'Sun Curve Sum Backup'!$C$9)/5)</f>
        <v>22.95</v>
      </c>
      <c r="F48" s="25">
        <f>VLOOKUP(F$7,'Sun Curve Sum'!$A$7:$AG$161,3)</f>
        <v>27.75</v>
      </c>
      <c r="G48" s="23">
        <f t="shared" ca="1" si="24"/>
        <v>24.983333333333334</v>
      </c>
      <c r="H48" s="131">
        <f t="shared" si="25"/>
        <v>27.563000000000002</v>
      </c>
      <c r="I48" s="131">
        <f t="shared" ref="I48:S53" si="31">AC48</f>
        <v>25.988</v>
      </c>
      <c r="J48" s="131">
        <f t="shared" si="31"/>
        <v>23.625</v>
      </c>
      <c r="K48" s="131">
        <f t="shared" si="31"/>
        <v>23.438000000000002</v>
      </c>
      <c r="L48" s="131">
        <f t="shared" si="31"/>
        <v>22.5</v>
      </c>
      <c r="M48" s="131">
        <f t="shared" si="31"/>
        <v>23.438000000000002</v>
      </c>
      <c r="N48" s="131">
        <f t="shared" si="31"/>
        <v>33.188000000000002</v>
      </c>
      <c r="O48" s="131">
        <f t="shared" si="31"/>
        <v>38.25</v>
      </c>
      <c r="P48" s="131">
        <f t="shared" si="31"/>
        <v>33.75</v>
      </c>
      <c r="Q48" s="131">
        <f t="shared" si="31"/>
        <v>27.75</v>
      </c>
      <c r="R48" s="131">
        <f t="shared" si="31"/>
        <v>25.5</v>
      </c>
      <c r="S48" s="131">
        <f t="shared" si="31"/>
        <v>27.188000000000002</v>
      </c>
      <c r="T48" s="23">
        <f t="shared" si="27"/>
        <v>27.6815</v>
      </c>
      <c r="U48" s="23">
        <f t="shared" si="28"/>
        <v>30.468999999999998</v>
      </c>
      <c r="V48" s="23">
        <f t="shared" si="29"/>
        <v>32.316571428571422</v>
      </c>
      <c r="W48" s="71"/>
      <c r="X48" s="74">
        <f t="shared" ca="1" si="30"/>
        <v>31.417549549549545</v>
      </c>
      <c r="Y48" s="16"/>
      <c r="Z48" s="39"/>
      <c r="AB48" s="25">
        <f>VLOOKUP(AB$7,'Sun Curve Sum'!$A$7:$AG$161,3)</f>
        <v>27.563000000000002</v>
      </c>
      <c r="AC48" s="25">
        <f>VLOOKUP(AC$7,'Sun Curve Sum'!$A$7:$AG$161,3)</f>
        <v>25.988</v>
      </c>
      <c r="AD48" s="25">
        <f>VLOOKUP(AD$7,'Sun Curve Sum'!$A$7:$AG$161,3)</f>
        <v>23.625</v>
      </c>
      <c r="AE48" s="25">
        <f>VLOOKUP(AE$7,'Sun Curve Sum'!$A$7:$AG$161,3)</f>
        <v>23.438000000000002</v>
      </c>
      <c r="AF48" s="25">
        <f>VLOOKUP(AF$7,'Sun Curve Sum'!$A$7:$AG$161,3)</f>
        <v>22.5</v>
      </c>
      <c r="AG48" s="25">
        <f>VLOOKUP(AG$7,'Sun Curve Sum'!$A$7:$AG$161,3)</f>
        <v>23.438000000000002</v>
      </c>
      <c r="AH48" s="25">
        <f>VLOOKUP(AH$7,'Sun Curve Sum'!$A$7:$AG$161,3)</f>
        <v>33.188000000000002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27.75</v>
      </c>
      <c r="AL48" s="25">
        <f>VLOOKUP(AL$7,'Sun Curve Sum'!$A$7:$AG$161,3)</f>
        <v>25.5</v>
      </c>
      <c r="AM48" s="25">
        <f>VLOOKUP(AM$7,'Sun Curve Sum'!$A$7:$AG$161,3)</f>
        <v>27.188000000000002</v>
      </c>
      <c r="AN48" s="25">
        <f>VLOOKUP(AN$7,'Sun Curve Sum'!$A$7:$AG$161,3)</f>
        <v>30.375</v>
      </c>
      <c r="AO48" s="25">
        <f>VLOOKUP(AO$7,'Sun Curve Sum'!$A$7:$AG$161,3)</f>
        <v>30.188000000000002</v>
      </c>
      <c r="AP48" s="25">
        <f>VLOOKUP(AP$7,'Sun Curve Sum'!$A$7:$AG$161,3)</f>
        <v>26.063000000000002</v>
      </c>
      <c r="AQ48" s="25">
        <f>VLOOKUP(AQ$7,'Sun Curve Sum'!$A$7:$AG$161,3)</f>
        <v>26.25</v>
      </c>
      <c r="AR48" s="25">
        <f>VLOOKUP(AR$7,'Sun Curve Sum'!$A$7:$AG$161,3)</f>
        <v>23.625</v>
      </c>
      <c r="AS48" s="25">
        <f>VLOOKUP(AS$7,'Sun Curve Sum'!$A$7:$AG$161,3)</f>
        <v>24.188000000000002</v>
      </c>
      <c r="AT48" s="25">
        <f>VLOOKUP(AT$7,'Sun Curve Sum'!$A$7:$AG$161,3)</f>
        <v>39</v>
      </c>
      <c r="AU48" s="25">
        <f>VLOOKUP(AU$7,'Sun Curve Sum'!$A$7:$AG$161,3)</f>
        <v>44.25</v>
      </c>
      <c r="AV48" s="25">
        <f>VLOOKUP(AV$7,'Sun Curve Sum'!$A$7:$AG$161,3)</f>
        <v>36.938000000000002</v>
      </c>
      <c r="AW48" s="25">
        <f>VLOOKUP(AW$7,'Sun Curve Sum'!$A$7:$AG$161,3)</f>
        <v>29.625</v>
      </c>
      <c r="AX48" s="25">
        <f>VLOOKUP(AX$7,'Sun Curve Sum'!$A$7:$AG$161,3)</f>
        <v>26.813000000000002</v>
      </c>
      <c r="AY48" s="25">
        <f>VLOOKUP(AY$7,'Sun Curve Sum'!$A$7:$AG$161,3)</f>
        <v>28.313000000000002</v>
      </c>
      <c r="AZ48" s="25">
        <f>VLOOKUP(AZ$7,'Sun Curve Sum'!$A$7:$AG$161,3)</f>
        <v>30.683</v>
      </c>
      <c r="BA48" s="25">
        <f>VLOOKUP(BA$7,'Sun Curve Sum'!$A$7:$AG$161,3)</f>
        <v>30.524999999999999</v>
      </c>
      <c r="BB48" s="25">
        <f>VLOOKUP(BB$7,'Sun Curve Sum'!$A$7:$AG$161,3)</f>
        <v>26.984999999999999</v>
      </c>
      <c r="BC48" s="25">
        <f>VLOOKUP(BC$7,'Sun Curve Sum'!$A$7:$AG$161,3)</f>
        <v>27.15</v>
      </c>
      <c r="BD48" s="25">
        <f>VLOOKUP(BD$7,'Sun Curve Sum'!$A$7:$AG$161,3)</f>
        <v>24.891999999999999</v>
      </c>
      <c r="BE48" s="25">
        <f>VLOOKUP(BE$7,'Sun Curve Sum'!$A$7:$AG$161,3)</f>
        <v>25.38</v>
      </c>
      <c r="BF48" s="25">
        <f>VLOOKUP(BF$7,'Sun Curve Sum'!$A$7:$AG$161,3)</f>
        <v>38.1</v>
      </c>
      <c r="BG48" s="25">
        <f>VLOOKUP(BG$7,'Sun Curve Sum'!$A$7:$AG$161,3)</f>
        <v>42.608000000000004</v>
      </c>
      <c r="BH48" s="25">
        <f>VLOOKUP(BH$7,'Sun Curve Sum'!$A$7:$AG$161,3)</f>
        <v>36.33</v>
      </c>
      <c r="BI48" s="25">
        <f>VLOOKUP(BI$7,'Sun Curve Sum'!$A$7:$AG$161,3)</f>
        <v>30.052000000000003</v>
      </c>
      <c r="BJ48" s="25">
        <f>VLOOKUP(BJ$7,'Sun Curve Sum'!$A$7:$AG$161,3)</f>
        <v>27.637</v>
      </c>
      <c r="BK48" s="25">
        <f>VLOOKUP(BK$7,'Sun Curve Sum'!$A$7:$AG$161,3)</f>
        <v>28.927000000000003</v>
      </c>
      <c r="BL48" s="25">
        <f>VLOOKUP(BL$7,'Sun Curve Sum'!$A$7:$AG$161,3)</f>
        <v>31.05</v>
      </c>
      <c r="BM48" s="25">
        <f>VLOOKUP(BM$7,'Sun Curve Sum'!$A$7:$AG$161,3)</f>
        <v>30.922000000000001</v>
      </c>
      <c r="BN48" s="25">
        <f>VLOOKUP(BN$7,'Sun Curve Sum'!$A$7:$AG$161,3)</f>
        <v>27.878</v>
      </c>
      <c r="BO48" s="25">
        <f>VLOOKUP(BO$7,'Sun Curve Sum'!$A$7:$AG$161,3)</f>
        <v>28.02</v>
      </c>
      <c r="BP48" s="25">
        <f>VLOOKUP(BP$7,'Sun Curve Sum'!$A$7:$AG$161,3)</f>
        <v>26.085000000000001</v>
      </c>
      <c r="BQ48" s="25">
        <f>VLOOKUP(BQ$7,'Sun Curve Sum'!$A$7:$AG$161,3)</f>
        <v>26.504999999999999</v>
      </c>
      <c r="BR48" s="25">
        <f>VLOOKUP(BR$7,'Sun Curve Sum'!$A$7:$AG$161,3)</f>
        <v>37.454999999999998</v>
      </c>
      <c r="BS48" s="25">
        <f>VLOOKUP(BS$7,'Sun Curve Sum'!$A$7:$AG$161,3)</f>
        <v>41.333000000000006</v>
      </c>
      <c r="BT48" s="25">
        <f>VLOOKUP(BT$7,'Sun Curve Sum'!$A$7:$AG$161,3)</f>
        <v>35.94</v>
      </c>
      <c r="BU48" s="25">
        <f>VLOOKUP(BU$7,'Sun Curve Sum'!$A$7:$AG$161,3)</f>
        <v>30.54</v>
      </c>
      <c r="BV48" s="25">
        <f>VLOOKUP(BV$7,'Sun Curve Sum'!$A$7:$AG$161,3)</f>
        <v>28.47</v>
      </c>
      <c r="BW48" s="25">
        <f>VLOOKUP(BW$7,'Sun Curve Sum'!$A$7:$AG$161,3)</f>
        <v>29.58</v>
      </c>
      <c r="BX48" s="25">
        <f>VLOOKUP(BX$7,'Sun Curve Sum'!$A$7:$AG$161,3)</f>
        <v>31.62</v>
      </c>
      <c r="BY48" s="25">
        <f>VLOOKUP(BY$7,'Sun Curve Sum'!$A$7:$AG$161,3)</f>
        <v>31.5</v>
      </c>
      <c r="BZ48" s="25">
        <f>VLOOKUP(BZ$7,'Sun Curve Sum'!$A$7:$AG$161,3)</f>
        <v>28.71</v>
      </c>
      <c r="CA48" s="25">
        <f>VLOOKUP(CA$7,'Sun Curve Sum'!$A$7:$AG$161,3)</f>
        <v>28.844999999999999</v>
      </c>
      <c r="CB48" s="25">
        <f>VLOOKUP(CB$7,'Sun Curve Sum'!$A$7:$AG$161,3)</f>
        <v>27.074999999999999</v>
      </c>
      <c r="CC48" s="25">
        <f>VLOOKUP(CC$7,'Sun Curve Sum'!$A$7:$AG$161,3)</f>
        <v>27.457000000000001</v>
      </c>
      <c r="CD48" s="25">
        <f>VLOOKUP(CD$7,'Sun Curve Sum'!$A$7:$AG$161,3)</f>
        <v>37.484999999999999</v>
      </c>
      <c r="CE48" s="25">
        <f>VLOOKUP(CE$7,'Sun Curve Sum'!$A$7:$AG$161,3)</f>
        <v>41.047000000000004</v>
      </c>
      <c r="CF48" s="25">
        <f>VLOOKUP(CF$7,'Sun Curve Sum'!$A$7:$AG$161,3)</f>
        <v>36.104999999999997</v>
      </c>
      <c r="CG48" s="25">
        <f>VLOOKUP(CG$7,'Sun Curve Sum'!$A$7:$AG$161,3)</f>
        <v>31.155000000000001</v>
      </c>
      <c r="CH48" s="25">
        <f>VLOOKUP(CH$7,'Sun Curve Sum'!$A$7:$AG$161,3)</f>
        <v>29.258000000000003</v>
      </c>
      <c r="CI48" s="25">
        <f>VLOOKUP(CI$7,'Sun Curve Sum'!$A$7:$AG$161,3)</f>
        <v>30.277000000000001</v>
      </c>
      <c r="CJ48" s="25">
        <f>VLOOKUP(CJ$7,'Sun Curve Sum'!$A$7:$AG$161,3)</f>
        <v>32.182000000000002</v>
      </c>
      <c r="CK48" s="25">
        <f>VLOOKUP(CK$7,'Sun Curve Sum'!$A$7:$AG$161,3)</f>
        <v>32.078000000000003</v>
      </c>
      <c r="CL48" s="25">
        <f>VLOOKUP(CL$7,'Sun Curve Sum'!$A$7:$AG$161,3)</f>
        <v>29.527000000000001</v>
      </c>
      <c r="CM48" s="25">
        <f>VLOOKUP(CM$7,'Sun Curve Sum'!$A$7:$AG$161,3)</f>
        <v>29.648</v>
      </c>
      <c r="CN48" s="25">
        <f>VLOOKUP(CN$7,'Sun Curve Sum'!$A$7:$AG$161,3)</f>
        <v>28.02</v>
      </c>
      <c r="CO48" s="25">
        <f>VLOOKUP(CO$7,'Sun Curve Sum'!$A$7:$AG$161,3)</f>
        <v>28.38</v>
      </c>
      <c r="CP48" s="25">
        <f>VLOOKUP(CP$7,'Sun Curve Sum'!$A$7:$AG$161,3)</f>
        <v>37.568000000000005</v>
      </c>
      <c r="CQ48" s="25">
        <f>VLOOKUP(CQ$7,'Sun Curve Sum'!$A$7:$AG$161,3)</f>
        <v>40.822000000000003</v>
      </c>
      <c r="CR48" s="25">
        <f>VLOOKUP(CR$7,'Sun Curve Sum'!$A$7:$AG$161,3)</f>
        <v>36.299999999999997</v>
      </c>
      <c r="CS48" s="25">
        <f>VLOOKUP(CS$7,'Sun Curve Sum'!$A$7:$AG$161,3)</f>
        <v>31.77</v>
      </c>
      <c r="CT48" s="25">
        <f>VLOOKUP(CT$7,'Sun Curve Sum'!$A$7:$AG$161,3)</f>
        <v>30.03</v>
      </c>
      <c r="CU48" s="25">
        <f>VLOOKUP(CU$7,'Sun Curve Sum'!$A$7:$AG$161,3)</f>
        <v>30.968</v>
      </c>
      <c r="CV48" s="25">
        <f>VLOOKUP(CV$7,'Sun Curve Sum'!$A$7:$AG$161,3)</f>
        <v>32.752000000000002</v>
      </c>
      <c r="CW48" s="25">
        <f>VLOOKUP(CW$7,'Sun Curve Sum'!$A$7:$AG$161,3)</f>
        <v>32.648000000000003</v>
      </c>
      <c r="CX48" s="25">
        <f>VLOOKUP(CX$7,'Sun Curve Sum'!$A$7:$AG$161,3)</f>
        <v>30.262</v>
      </c>
      <c r="CY48" s="25">
        <f>VLOOKUP(CY$7,'Sun Curve Sum'!$A$7:$AG$161,3)</f>
        <v>30.375</v>
      </c>
      <c r="CZ48" s="25">
        <f>VLOOKUP(CZ$7,'Sun Curve Sum'!$A$7:$AG$161,3)</f>
        <v>28.86</v>
      </c>
      <c r="DA48" s="25">
        <f>VLOOKUP(DA$7,'Sun Curve Sum'!$A$7:$AG$161,3)</f>
        <v>29.19</v>
      </c>
      <c r="DB48" s="25">
        <f>VLOOKUP(DB$7,'Sun Curve Sum'!$A$7:$AG$161,3)</f>
        <v>37.784999999999997</v>
      </c>
      <c r="DC48" s="25">
        <f>VLOOKUP(DC$7,'Sun Curve Sum'!$A$7:$AG$161,3)</f>
        <v>40.837000000000003</v>
      </c>
      <c r="DD48" s="25">
        <f>VLOOKUP(DD$7,'Sun Curve Sum'!$A$7:$AG$161,3)</f>
        <v>36.6</v>
      </c>
      <c r="DE48" s="25">
        <f>VLOOKUP(DE$7,'Sun Curve Sum'!$A$7:$AG$161,3)</f>
        <v>32.362000000000002</v>
      </c>
      <c r="DF48" s="25">
        <f>VLOOKUP(DF$7,'Sun Curve Sum'!$A$7:$AG$161,3)</f>
        <v>30.734999999999999</v>
      </c>
      <c r="DG48" s="25">
        <f>VLOOKUP(DG$7,'Sun Curve Sum'!$A$7:$AG$161,3)</f>
        <v>31.613000000000003</v>
      </c>
      <c r="DH48" s="25">
        <f>VLOOKUP(DH$7,'Sun Curve Sum'!$A$7:$AG$161,3)</f>
        <v>33.262999999999998</v>
      </c>
      <c r="DI48" s="25">
        <f>VLOOKUP(DI$7,'Sun Curve Sum'!$A$7:$AG$161,3)</f>
        <v>33.172000000000004</v>
      </c>
      <c r="DJ48" s="25">
        <f>VLOOKUP(DJ$7,'Sun Curve Sum'!$A$7:$AG$161,3)</f>
        <v>30.945</v>
      </c>
      <c r="DK48" s="25">
        <f>VLOOKUP(DK$7,'Sun Curve Sum'!$A$7:$AG$161,3)</f>
        <v>31.058</v>
      </c>
      <c r="DL48" s="25">
        <f>VLOOKUP(DL$7,'Sun Curve Sum'!$A$7:$AG$161,3)</f>
        <v>29.64</v>
      </c>
      <c r="DM48" s="25">
        <f>VLOOKUP(DM$7,'Sun Curve Sum'!$A$7:$AG$161,3)</f>
        <v>29.954999999999998</v>
      </c>
      <c r="DN48" s="25">
        <f>VLOOKUP(DN$7,'Sun Curve Sum'!$A$7:$AG$161,3)</f>
        <v>37.994999999999997</v>
      </c>
      <c r="DO48" s="25">
        <f>VLOOKUP(DO$7,'Sun Curve Sum'!$A$7:$AG$161,3)</f>
        <v>40.852000000000004</v>
      </c>
      <c r="DP48" s="25">
        <f>VLOOKUP(DP$7,'Sun Curve Sum'!$A$7:$AG$161,3)</f>
        <v>36.892000000000003</v>
      </c>
      <c r="DQ48" s="25">
        <f>VLOOKUP(DQ$7,'Sun Curve Sum'!$A$7:$AG$161,3)</f>
        <v>32.932000000000002</v>
      </c>
      <c r="DR48" s="25">
        <f>VLOOKUP(DR$7,'Sun Curve Sum'!$A$7:$AG$161,3)</f>
        <v>31.418000000000003</v>
      </c>
      <c r="DS48" s="25">
        <f>VLOOKUP(DS$7,'Sun Curve Sum'!$A$7:$AG$161,3)</f>
        <v>32.234999999999999</v>
      </c>
      <c r="DT48" s="25">
        <f>VLOOKUP(DT$7,'Sun Curve Sum'!$A$7:$AG$161,3)</f>
        <v>34.020000000000003</v>
      </c>
      <c r="DU48" s="25">
        <f>VLOOKUP(DU$7,'Sun Curve Sum'!$A$7:$AG$161,3)</f>
        <v>33.93</v>
      </c>
      <c r="DV48" s="25">
        <f>VLOOKUP(DV$7,'Sun Curve Sum'!$A$7:$AG$161,3)</f>
        <v>31.837000000000003</v>
      </c>
      <c r="DW48" s="25">
        <f>VLOOKUP(DW$7,'Sun Curve Sum'!$A$7:$AG$161,3)</f>
        <v>31.942</v>
      </c>
      <c r="DX48" s="25">
        <f>VLOOKUP(DX$7,'Sun Curve Sum'!$A$7:$AG$161,3)</f>
        <v>30.608000000000001</v>
      </c>
      <c r="DY48" s="25">
        <f>VLOOKUP(DY$7,'Sun Curve Sum'!$A$7:$AG$161,3)</f>
        <v>30.9</v>
      </c>
      <c r="DZ48" s="25">
        <f>VLOOKUP(DZ$7,'Sun Curve Sum'!$A$7:$AG$161,3)</f>
        <v>38.468000000000004</v>
      </c>
      <c r="EA48" s="25">
        <f>VLOOKUP(EA$7,'Sun Curve Sum'!$A$7:$AG$161,3)</f>
        <v>41.16</v>
      </c>
      <c r="EB48" s="25">
        <f>VLOOKUP(EB$7,'Sun Curve Sum'!$A$7:$AG$161,3)</f>
        <v>37.432000000000002</v>
      </c>
      <c r="EC48" s="25">
        <f>VLOOKUP(EC$7,'Sun Curve Sum'!$A$7:$AG$161,3)</f>
        <v>33.712000000000003</v>
      </c>
      <c r="ED48" s="25">
        <f>VLOOKUP(ED$7,'Sun Curve Sum'!$A$7:$AG$161,3)</f>
        <v>32.28</v>
      </c>
      <c r="EE48" s="25">
        <f>VLOOKUP(EE$7,'Sun Curve Sum'!$A$7:$AG$161,3)</f>
        <v>33.053000000000004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25.34566666666667</v>
      </c>
      <c r="D49" s="25">
        <f ca="1">IF(ISERROR(AVERAGE(OFFSET('Sun Curve Sum'!$E$6,1,0,1,1))),0,AVERAGE(OFFSET('Sun Curve Sum'!$E$6,1,0,1,1)))</f>
        <v>25</v>
      </c>
      <c r="E49" s="25">
        <f ca="1">IF(ISERROR((SUM(OFFSET('Sun Curve Sum'!$E$6,2,0,3,1))+ 2* 'Sun Curve Sum Backup'!$E$9)/5), 'Sun Curve Sum Backup'!$E$9,(SUM(OFFSET('Sun Curve Sum'!$E$6,2,0,3,1))+ 2* 'Sun Curve Sum Backup'!$E$9)/5)</f>
        <v>23.474</v>
      </c>
      <c r="F49" s="25">
        <f>VLOOKUP(F$7,'Sun Curve Sum'!$A$7:$AG$161,5)</f>
        <v>27.563000000000002</v>
      </c>
      <c r="G49" s="23">
        <f t="shared" ca="1" si="24"/>
        <v>25.34566666666667</v>
      </c>
      <c r="H49" s="131">
        <f t="shared" si="25"/>
        <v>27.563000000000002</v>
      </c>
      <c r="I49" s="131">
        <f t="shared" si="31"/>
        <v>26.813000000000002</v>
      </c>
      <c r="J49" s="131">
        <f t="shared" si="31"/>
        <v>25.875</v>
      </c>
      <c r="K49" s="131">
        <f t="shared" si="31"/>
        <v>23.625</v>
      </c>
      <c r="L49" s="131">
        <f t="shared" si="31"/>
        <v>23.438000000000002</v>
      </c>
      <c r="M49" s="131">
        <f t="shared" si="31"/>
        <v>28.313000000000002</v>
      </c>
      <c r="N49" s="131">
        <f t="shared" si="31"/>
        <v>34.688000000000002</v>
      </c>
      <c r="O49" s="131">
        <f t="shared" si="31"/>
        <v>40.125</v>
      </c>
      <c r="P49" s="131">
        <f t="shared" si="31"/>
        <v>33.563000000000002</v>
      </c>
      <c r="Q49" s="131">
        <f t="shared" si="31"/>
        <v>28.688000000000002</v>
      </c>
      <c r="R49" s="131">
        <f t="shared" si="31"/>
        <v>27</v>
      </c>
      <c r="S49" s="131">
        <f t="shared" si="31"/>
        <v>29.438000000000002</v>
      </c>
      <c r="T49" s="23">
        <f t="shared" si="27"/>
        <v>29.09408333333333</v>
      </c>
      <c r="U49" s="23">
        <f t="shared" si="28"/>
        <v>32.672083333333326</v>
      </c>
      <c r="V49" s="23">
        <f t="shared" si="29"/>
        <v>33.697023809523806</v>
      </c>
      <c r="W49" s="71"/>
      <c r="X49" s="74">
        <f t="shared" ca="1" si="30"/>
        <v>32.862891891891906</v>
      </c>
      <c r="Y49" s="16"/>
      <c r="Z49" s="39"/>
      <c r="AB49" s="25">
        <f>VLOOKUP(AB$7,'Sun Curve Sum'!$A$7:$AG$161,5)</f>
        <v>27.563000000000002</v>
      </c>
      <c r="AC49" s="25">
        <f>VLOOKUP(AC$7,'Sun Curve Sum'!$A$7:$AG$161,5)</f>
        <v>26.813000000000002</v>
      </c>
      <c r="AD49" s="25">
        <f>VLOOKUP(AD$7,'Sun Curve Sum'!$A$7:$AG$161,5)</f>
        <v>25.875</v>
      </c>
      <c r="AE49" s="25">
        <f>VLOOKUP(AE$7,'Sun Curve Sum'!$A$7:$AG$161,5)</f>
        <v>23.625</v>
      </c>
      <c r="AF49" s="25">
        <f>VLOOKUP(AF$7,'Sun Curve Sum'!$A$7:$AG$161,5)</f>
        <v>23.438000000000002</v>
      </c>
      <c r="AG49" s="25">
        <f>VLOOKUP(AG$7,'Sun Curve Sum'!$A$7:$AG$161,5)</f>
        <v>28.313000000000002</v>
      </c>
      <c r="AH49" s="25">
        <f>VLOOKUP(AH$7,'Sun Curve Sum'!$A$7:$AG$161,5)</f>
        <v>34.688000000000002</v>
      </c>
      <c r="AI49" s="25">
        <f>VLOOKUP(AI$7,'Sun Curve Sum'!$A$7:$AG$161,5)</f>
        <v>40.125</v>
      </c>
      <c r="AJ49" s="25">
        <f>VLOOKUP(AJ$7,'Sun Curve Sum'!$A$7:$AG$161,5)</f>
        <v>33.563000000000002</v>
      </c>
      <c r="AK49" s="25">
        <f>VLOOKUP(AK$7,'Sun Curve Sum'!$A$7:$AG$161,5)</f>
        <v>28.688000000000002</v>
      </c>
      <c r="AL49" s="25">
        <f>VLOOKUP(AL$7,'Sun Curve Sum'!$A$7:$AG$161,5)</f>
        <v>27</v>
      </c>
      <c r="AM49" s="25">
        <f>VLOOKUP(AM$7,'Sun Curve Sum'!$A$7:$AG$161,5)</f>
        <v>29.438000000000002</v>
      </c>
      <c r="AN49" s="25">
        <f>VLOOKUP(AN$7,'Sun Curve Sum'!$A$7:$AG$161,5)</f>
        <v>32.25</v>
      </c>
      <c r="AO49" s="25">
        <f>VLOOKUP(AO$7,'Sun Curve Sum'!$A$7:$AG$161,5)</f>
        <v>30.75</v>
      </c>
      <c r="AP49" s="25">
        <f>VLOOKUP(AP$7,'Sun Curve Sum'!$A$7:$AG$161,5)</f>
        <v>29.25</v>
      </c>
      <c r="AQ49" s="25">
        <f>VLOOKUP(AQ$7,'Sun Curve Sum'!$A$7:$AG$161,5)</f>
        <v>26.625</v>
      </c>
      <c r="AR49" s="25">
        <f>VLOOKUP(AR$7,'Sun Curve Sum'!$A$7:$AG$161,5)</f>
        <v>26.813000000000002</v>
      </c>
      <c r="AS49" s="25">
        <f>VLOOKUP(AS$7,'Sun Curve Sum'!$A$7:$AG$161,5)</f>
        <v>30.563000000000002</v>
      </c>
      <c r="AT49" s="25">
        <f>VLOOKUP(AT$7,'Sun Curve Sum'!$A$7:$AG$161,5)</f>
        <v>38.25</v>
      </c>
      <c r="AU49" s="25">
        <f>VLOOKUP(AU$7,'Sun Curve Sum'!$A$7:$AG$161,5)</f>
        <v>44.625</v>
      </c>
      <c r="AV49" s="25">
        <f>VLOOKUP(AV$7,'Sun Curve Sum'!$A$7:$AG$161,5)</f>
        <v>41.063000000000002</v>
      </c>
      <c r="AW49" s="25">
        <f>VLOOKUP(AW$7,'Sun Curve Sum'!$A$7:$AG$161,5)</f>
        <v>31.313000000000002</v>
      </c>
      <c r="AX49" s="25">
        <f>VLOOKUP(AX$7,'Sun Curve Sum'!$A$7:$AG$161,5)</f>
        <v>30</v>
      </c>
      <c r="AY49" s="25">
        <f>VLOOKUP(AY$7,'Sun Curve Sum'!$A$7:$AG$161,5)</f>
        <v>30.563000000000002</v>
      </c>
      <c r="AZ49" s="25">
        <f>VLOOKUP(AZ$7,'Sun Curve Sum'!$A$7:$AG$161,5)</f>
        <v>32.61</v>
      </c>
      <c r="BA49" s="25">
        <f>VLOOKUP(BA$7,'Sun Curve Sum'!$A$7:$AG$161,5)</f>
        <v>31.328000000000003</v>
      </c>
      <c r="BB49" s="25">
        <f>VLOOKUP(BB$7,'Sun Curve Sum'!$A$7:$AG$161,5)</f>
        <v>30.038</v>
      </c>
      <c r="BC49" s="25">
        <f>VLOOKUP(BC$7,'Sun Curve Sum'!$A$7:$AG$161,5)</f>
        <v>27.788</v>
      </c>
      <c r="BD49" s="25">
        <f>VLOOKUP(BD$7,'Sun Curve Sum'!$A$7:$AG$161,5)</f>
        <v>27.945</v>
      </c>
      <c r="BE49" s="25">
        <f>VLOOKUP(BE$7,'Sun Curve Sum'!$A$7:$AG$161,5)</f>
        <v>31.163</v>
      </c>
      <c r="BF49" s="25">
        <f>VLOOKUP(BF$7,'Sun Curve Sum'!$A$7:$AG$161,5)</f>
        <v>37.763000000000005</v>
      </c>
      <c r="BG49" s="25">
        <f>VLOOKUP(BG$7,'Sun Curve Sum'!$A$7:$AG$161,5)</f>
        <v>43.23</v>
      </c>
      <c r="BH49" s="25">
        <f>VLOOKUP(BH$7,'Sun Curve Sum'!$A$7:$AG$161,5)</f>
        <v>40.17</v>
      </c>
      <c r="BI49" s="25">
        <f>VLOOKUP(BI$7,'Sun Curve Sum'!$A$7:$AG$161,5)</f>
        <v>31.808</v>
      </c>
      <c r="BJ49" s="25">
        <f>VLOOKUP(BJ$7,'Sun Curve Sum'!$A$7:$AG$161,5)</f>
        <v>30.683</v>
      </c>
      <c r="BK49" s="25">
        <f>VLOOKUP(BK$7,'Sun Curve Sum'!$A$7:$AG$161,5)</f>
        <v>31.163</v>
      </c>
      <c r="BL49" s="25">
        <f>VLOOKUP(BL$7,'Sun Curve Sum'!$A$7:$AG$161,5)</f>
        <v>32.924999999999997</v>
      </c>
      <c r="BM49" s="25">
        <f>VLOOKUP(BM$7,'Sun Curve Sum'!$A$7:$AG$161,5)</f>
        <v>31.823</v>
      </c>
      <c r="BN49" s="25">
        <f>VLOOKUP(BN$7,'Sun Curve Sum'!$A$7:$AG$161,5)</f>
        <v>30.72</v>
      </c>
      <c r="BO49" s="25">
        <f>VLOOKUP(BO$7,'Sun Curve Sum'!$A$7:$AG$161,5)</f>
        <v>28.793000000000003</v>
      </c>
      <c r="BP49" s="25">
        <f>VLOOKUP(BP$7,'Sun Curve Sum'!$A$7:$AG$161,5)</f>
        <v>28.927000000000003</v>
      </c>
      <c r="BQ49" s="25">
        <f>VLOOKUP(BQ$7,'Sun Curve Sum'!$A$7:$AG$161,5)</f>
        <v>31.688000000000002</v>
      </c>
      <c r="BR49" s="25">
        <f>VLOOKUP(BR$7,'Sun Curve Sum'!$A$7:$AG$161,5)</f>
        <v>37.335000000000001</v>
      </c>
      <c r="BS49" s="25">
        <f>VLOOKUP(BS$7,'Sun Curve Sum'!$A$7:$AG$161,5)</f>
        <v>42.023000000000003</v>
      </c>
      <c r="BT49" s="25">
        <f>VLOOKUP(BT$7,'Sun Curve Sum'!$A$7:$AG$161,5)</f>
        <v>39.405000000000001</v>
      </c>
      <c r="BU49" s="25">
        <f>VLOOKUP(BU$7,'Sun Curve Sum'!$A$7:$AG$161,5)</f>
        <v>32.234999999999999</v>
      </c>
      <c r="BV49" s="25">
        <f>VLOOKUP(BV$7,'Sun Curve Sum'!$A$7:$AG$161,5)</f>
        <v>31.274999999999999</v>
      </c>
      <c r="BW49" s="25">
        <f>VLOOKUP(BW$7,'Sun Curve Sum'!$A$7:$AG$161,5)</f>
        <v>31.688000000000002</v>
      </c>
      <c r="BX49" s="25">
        <f>VLOOKUP(BX$7,'Sun Curve Sum'!$A$7:$AG$161,5)</f>
        <v>33.18</v>
      </c>
      <c r="BY49" s="25">
        <f>VLOOKUP(BY$7,'Sun Curve Sum'!$A$7:$AG$161,5)</f>
        <v>32.182000000000002</v>
      </c>
      <c r="BZ49" s="25">
        <f>VLOOKUP(BZ$7,'Sun Curve Sum'!$A$7:$AG$161,5)</f>
        <v>31.177000000000003</v>
      </c>
      <c r="CA49" s="25">
        <f>VLOOKUP(CA$7,'Sun Curve Sum'!$A$7:$AG$161,5)</f>
        <v>29.43</v>
      </c>
      <c r="CB49" s="25">
        <f>VLOOKUP(CB$7,'Sun Curve Sum'!$A$7:$AG$161,5)</f>
        <v>29.558</v>
      </c>
      <c r="CC49" s="25">
        <f>VLOOKUP(CC$7,'Sun Curve Sum'!$A$7:$AG$161,5)</f>
        <v>32.055</v>
      </c>
      <c r="CD49" s="25">
        <f>VLOOKUP(CD$7,'Sun Curve Sum'!$A$7:$AG$161,5)</f>
        <v>37.178000000000004</v>
      </c>
      <c r="CE49" s="25">
        <f>VLOOKUP(CE$7,'Sun Curve Sum'!$A$7:$AG$161,5)</f>
        <v>41.422000000000004</v>
      </c>
      <c r="CF49" s="25">
        <f>VLOOKUP(CF$7,'Sun Curve Sum'!$A$7:$AG$161,5)</f>
        <v>39.053000000000004</v>
      </c>
      <c r="CG49" s="25">
        <f>VLOOKUP(CG$7,'Sun Curve Sum'!$A$7:$AG$161,5)</f>
        <v>32.557000000000002</v>
      </c>
      <c r="CH49" s="25">
        <f>VLOOKUP(CH$7,'Sun Curve Sum'!$A$7:$AG$161,5)</f>
        <v>31.688000000000002</v>
      </c>
      <c r="CI49" s="25">
        <f>VLOOKUP(CI$7,'Sun Curve Sum'!$A$7:$AG$161,5)</f>
        <v>32.063000000000002</v>
      </c>
      <c r="CJ49" s="25">
        <f>VLOOKUP(CJ$7,'Sun Curve Sum'!$A$7:$AG$161,5)</f>
        <v>33.428000000000004</v>
      </c>
      <c r="CK49" s="25">
        <f>VLOOKUP(CK$7,'Sun Curve Sum'!$A$7:$AG$161,5)</f>
        <v>32.527999999999999</v>
      </c>
      <c r="CL49" s="25">
        <f>VLOOKUP(CL$7,'Sun Curve Sum'!$A$7:$AG$161,5)</f>
        <v>31.62</v>
      </c>
      <c r="CM49" s="25">
        <f>VLOOKUP(CM$7,'Sun Curve Sum'!$A$7:$AG$161,5)</f>
        <v>30.038</v>
      </c>
      <c r="CN49" s="25">
        <f>VLOOKUP(CN$7,'Sun Curve Sum'!$A$7:$AG$161,5)</f>
        <v>30.15</v>
      </c>
      <c r="CO49" s="25">
        <f>VLOOKUP(CO$7,'Sun Curve Sum'!$A$7:$AG$161,5)</f>
        <v>32.414999999999999</v>
      </c>
      <c r="CP49" s="25">
        <f>VLOOKUP(CP$7,'Sun Curve Sum'!$A$7:$AG$161,5)</f>
        <v>37.049999999999997</v>
      </c>
      <c r="CQ49" s="25">
        <f>VLOOKUP(CQ$7,'Sun Curve Sum'!$A$7:$AG$161,5)</f>
        <v>40.898000000000003</v>
      </c>
      <c r="CR49" s="25">
        <f>VLOOKUP(CR$7,'Sun Curve Sum'!$A$7:$AG$161,5)</f>
        <v>38.752000000000002</v>
      </c>
      <c r="CS49" s="25">
        <f>VLOOKUP(CS$7,'Sun Curve Sum'!$A$7:$AG$161,5)</f>
        <v>32.865000000000002</v>
      </c>
      <c r="CT49" s="25">
        <f>VLOOKUP(CT$7,'Sun Curve Sum'!$A$7:$AG$161,5)</f>
        <v>32.078000000000003</v>
      </c>
      <c r="CU49" s="25">
        <f>VLOOKUP(CU$7,'Sun Curve Sum'!$A$7:$AG$161,5)</f>
        <v>32.414999999999999</v>
      </c>
      <c r="CV49" s="25">
        <f>VLOOKUP(CV$7,'Sun Curve Sum'!$A$7:$AG$161,5)</f>
        <v>33.667000000000002</v>
      </c>
      <c r="CW49" s="25">
        <f>VLOOKUP(CW$7,'Sun Curve Sum'!$A$7:$AG$161,5)</f>
        <v>32.835000000000001</v>
      </c>
      <c r="CX49" s="25">
        <f>VLOOKUP(CX$7,'Sun Curve Sum'!$A$7:$AG$161,5)</f>
        <v>31.995000000000001</v>
      </c>
      <c r="CY49" s="25">
        <f>VLOOKUP(CY$7,'Sun Curve Sum'!$A$7:$AG$161,5)</f>
        <v>30.532</v>
      </c>
      <c r="CZ49" s="25">
        <f>VLOOKUP(CZ$7,'Sun Curve Sum'!$A$7:$AG$161,5)</f>
        <v>30.637</v>
      </c>
      <c r="DA49" s="25">
        <f>VLOOKUP(DA$7,'Sun Curve Sum'!$A$7:$AG$161,5)</f>
        <v>32.729999999999997</v>
      </c>
      <c r="DB49" s="25">
        <f>VLOOKUP(DB$7,'Sun Curve Sum'!$A$7:$AG$161,5)</f>
        <v>37.027999999999999</v>
      </c>
      <c r="DC49" s="25">
        <f>VLOOKUP(DC$7,'Sun Curve Sum'!$A$7:$AG$161,5)</f>
        <v>40.590000000000003</v>
      </c>
      <c r="DD49" s="25">
        <f>VLOOKUP(DD$7,'Sun Curve Sum'!$A$7:$AG$161,5)</f>
        <v>38.602000000000004</v>
      </c>
      <c r="DE49" s="25">
        <f>VLOOKUP(DE$7,'Sun Curve Sum'!$A$7:$AG$161,5)</f>
        <v>33.157000000000004</v>
      </c>
      <c r="DF49" s="25">
        <f>VLOOKUP(DF$7,'Sun Curve Sum'!$A$7:$AG$161,5)</f>
        <v>32.422000000000004</v>
      </c>
      <c r="DG49" s="25">
        <f>VLOOKUP(DG$7,'Sun Curve Sum'!$A$7:$AG$161,5)</f>
        <v>32.737000000000002</v>
      </c>
      <c r="DH49" s="25">
        <f>VLOOKUP(DH$7,'Sun Curve Sum'!$A$7:$AG$161,5)</f>
        <v>33.945</v>
      </c>
      <c r="DI49" s="25">
        <f>VLOOKUP(DI$7,'Sun Curve Sum'!$A$7:$AG$161,5)</f>
        <v>33.172000000000004</v>
      </c>
      <c r="DJ49" s="25">
        <f>VLOOKUP(DJ$7,'Sun Curve Sum'!$A$7:$AG$161,5)</f>
        <v>32.392000000000003</v>
      </c>
      <c r="DK49" s="25">
        <f>VLOOKUP(DK$7,'Sun Curve Sum'!$A$7:$AG$161,5)</f>
        <v>31.035</v>
      </c>
      <c r="DL49" s="25">
        <f>VLOOKUP(DL$7,'Sun Curve Sum'!$A$7:$AG$161,5)</f>
        <v>31.133000000000003</v>
      </c>
      <c r="DM49" s="25">
        <f>VLOOKUP(DM$7,'Sun Curve Sum'!$A$7:$AG$161,5)</f>
        <v>33.082999999999998</v>
      </c>
      <c r="DN49" s="25">
        <f>VLOOKUP(DN$7,'Sun Curve Sum'!$A$7:$AG$161,5)</f>
        <v>37.064999999999998</v>
      </c>
      <c r="DO49" s="25">
        <f>VLOOKUP(DO$7,'Sun Curve Sum'!$A$7:$AG$161,5)</f>
        <v>40.373000000000005</v>
      </c>
      <c r="DP49" s="25">
        <f>VLOOKUP(DP$7,'Sun Curve Sum'!$A$7:$AG$161,5)</f>
        <v>38.527999999999999</v>
      </c>
      <c r="DQ49" s="25">
        <f>VLOOKUP(DQ$7,'Sun Curve Sum'!$A$7:$AG$161,5)</f>
        <v>33.472000000000001</v>
      </c>
      <c r="DR49" s="25">
        <f>VLOOKUP(DR$7,'Sun Curve Sum'!$A$7:$AG$161,5)</f>
        <v>32.797000000000004</v>
      </c>
      <c r="DS49" s="25">
        <f>VLOOKUP(DS$7,'Sun Curve Sum'!$A$7:$AG$161,5)</f>
        <v>33.090000000000003</v>
      </c>
      <c r="DT49" s="25">
        <f>VLOOKUP(DT$7,'Sun Curve Sum'!$A$7:$AG$161,5)</f>
        <v>34.222000000000001</v>
      </c>
      <c r="DU49" s="25">
        <f>VLOOKUP(DU$7,'Sun Curve Sum'!$A$7:$AG$161,5)</f>
        <v>33.502000000000002</v>
      </c>
      <c r="DV49" s="25">
        <f>VLOOKUP(DV$7,'Sun Curve Sum'!$A$7:$AG$161,5)</f>
        <v>32.79</v>
      </c>
      <c r="DW49" s="25">
        <f>VLOOKUP(DW$7,'Sun Curve Sum'!$A$7:$AG$161,5)</f>
        <v>31.53</v>
      </c>
      <c r="DX49" s="25">
        <f>VLOOKUP(DX$7,'Sun Curve Sum'!$A$7:$AG$161,5)</f>
        <v>31.62</v>
      </c>
      <c r="DY49" s="25">
        <f>VLOOKUP(DY$7,'Sun Curve Sum'!$A$7:$AG$161,5)</f>
        <v>33.42</v>
      </c>
      <c r="DZ49" s="25">
        <f>VLOOKUP(DZ$7,'Sun Curve Sum'!$A$7:$AG$161,5)</f>
        <v>37.117000000000004</v>
      </c>
      <c r="EA49" s="25">
        <f>VLOOKUP(EA$7,'Sun Curve Sum'!$A$7:$AG$161,5)</f>
        <v>40.178000000000004</v>
      </c>
      <c r="EB49" s="25">
        <f>VLOOKUP(EB$7,'Sun Curve Sum'!$A$7:$AG$161,5)</f>
        <v>38.468000000000004</v>
      </c>
      <c r="EC49" s="25">
        <f>VLOOKUP(EC$7,'Sun Curve Sum'!$A$7:$AG$161,5)</f>
        <v>33.788000000000004</v>
      </c>
      <c r="ED49" s="25">
        <f>VLOOKUP(ED$7,'Sun Curve Sum'!$A$7:$AG$161,5)</f>
        <v>33.157000000000004</v>
      </c>
      <c r="EE49" s="25">
        <f>VLOOKUP(EE$7,'Sun Curve Sum'!$A$7:$AG$161,5)</f>
        <v>33.435000000000002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23.912499847412096</v>
      </c>
      <c r="D50" s="25">
        <f ca="1">IF(ISERROR(AVERAGE(OFFSET('Sun Curve Sum'!$I$6,1,0,1,1))),0,AVERAGE(OFFSET('Sun Curve Sum'!$I$6,1,0,1,1)))</f>
        <v>27.1875</v>
      </c>
      <c r="E50" s="25">
        <f ca="1">IF(ISERROR((SUM(OFFSET('Sun Curve Sum'!$I$6,2,0,3,1))+ 2* 'Sun Curve Sum Backup'!$I$9)/5), 'Sun Curve Sum Backup'!$I$9,(SUM(OFFSET('Sun Curve Sum'!$I$6,2,0,3,1))+ 2* 'Sun Curve Sum Backup'!$I$9)/5)</f>
        <v>20.1749995422363</v>
      </c>
      <c r="F50" s="25">
        <f>VLOOKUP(F$7,'Sun Curve Sum'!$A$7:$AG$161,9)</f>
        <v>24.375</v>
      </c>
      <c r="G50" s="23">
        <f t="shared" ca="1" si="24"/>
        <v>23.912499847412096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25.173986482362508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23.574999999999999</v>
      </c>
      <c r="D51" s="25">
        <f ca="1">IF(ISERROR(AVERAGE(OFFSET('Sun Curve Sum'!$F$6,1,0,1,1))),0,AVERAGE(OFFSET('Sun Curve Sum'!$F$6,1,0,1,1)))</f>
        <v>24</v>
      </c>
      <c r="E51" s="25">
        <f ca="1">IF(ISERROR((SUM(OFFSET('Sun Curve Sum'!$F$6,2,0,3,1))+ 2* 'Sun Curve Sum Backup'!$F$9)/5), 'Sun Curve Sum Backup'!$F$9,(SUM(OFFSET('Sun Curve Sum'!$F$6,2,0,3,1))+ 2* 'Sun Curve Sum Backup'!$F$9)/5)</f>
        <v>21.15</v>
      </c>
      <c r="F51" s="25">
        <f>VLOOKUP(F$7,'Sun Curve Sum'!$A$7:$AG$161,6)</f>
        <v>25.574999999999999</v>
      </c>
      <c r="G51" s="23">
        <f t="shared" ca="1" si="24"/>
        <v>23.574999999999999</v>
      </c>
      <c r="H51" s="131">
        <f t="shared" si="25"/>
        <v>26.25</v>
      </c>
      <c r="I51" s="131">
        <f t="shared" si="31"/>
        <v>25.688000000000002</v>
      </c>
      <c r="J51" s="131">
        <f t="shared" si="31"/>
        <v>25.125</v>
      </c>
      <c r="K51" s="131">
        <f t="shared" si="31"/>
        <v>23.625</v>
      </c>
      <c r="L51" s="131">
        <f t="shared" si="31"/>
        <v>24.75</v>
      </c>
      <c r="M51" s="131">
        <f t="shared" si="31"/>
        <v>29.25</v>
      </c>
      <c r="N51" s="131">
        <f t="shared" si="31"/>
        <v>34.5</v>
      </c>
      <c r="O51" s="131">
        <f t="shared" si="31"/>
        <v>40.5</v>
      </c>
      <c r="P51" s="131">
        <f t="shared" si="31"/>
        <v>34.125</v>
      </c>
      <c r="Q51" s="131">
        <f t="shared" si="31"/>
        <v>28.5</v>
      </c>
      <c r="R51" s="131">
        <f t="shared" si="31"/>
        <v>28.125</v>
      </c>
      <c r="S51" s="131">
        <f t="shared" si="31"/>
        <v>29.625</v>
      </c>
      <c r="T51" s="23">
        <f t="shared" si="27"/>
        <v>29.171916666666664</v>
      </c>
      <c r="U51" s="23">
        <f t="shared" si="28"/>
        <v>31.890625</v>
      </c>
      <c r="V51" s="23">
        <f t="shared" si="29"/>
        <v>32.792589285714286</v>
      </c>
      <c r="W51" s="71"/>
      <c r="X51" s="74">
        <f t="shared" ca="1" si="30"/>
        <v>32.054531531531531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25.688000000000002</v>
      </c>
      <c r="AD51" s="25">
        <f>VLOOKUP(AD$7,'Sun Curve Sum'!$A$7:$AG$161,6)</f>
        <v>25.125</v>
      </c>
      <c r="AE51" s="25">
        <f>VLOOKUP(AE$7,'Sun Curve Sum'!$A$7:$AG$161,6)</f>
        <v>23.625</v>
      </c>
      <c r="AF51" s="25">
        <f>VLOOKUP(AF$7,'Sun Curve Sum'!$A$7:$AG$161,6)</f>
        <v>24.75</v>
      </c>
      <c r="AG51" s="25">
        <f>VLOOKUP(AG$7,'Sun Curve Sum'!$A$7:$AG$161,6)</f>
        <v>29.25</v>
      </c>
      <c r="AH51" s="25">
        <f>VLOOKUP(AH$7,'Sun Curve Sum'!$A$7:$AG$161,6)</f>
        <v>34.5</v>
      </c>
      <c r="AI51" s="25">
        <f>VLOOKUP(AI$7,'Sun Curve Sum'!$A$7:$AG$161,6)</f>
        <v>40.5</v>
      </c>
      <c r="AJ51" s="25">
        <f>VLOOKUP(AJ$7,'Sun Curve Sum'!$A$7:$AG$161,6)</f>
        <v>34.125</v>
      </c>
      <c r="AK51" s="25">
        <f>VLOOKUP(AK$7,'Sun Curve Sum'!$A$7:$AG$161,6)</f>
        <v>28.5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29.8125</v>
      </c>
      <c r="AO51" s="25">
        <f>VLOOKUP(AO$7,'Sun Curve Sum'!$A$7:$AG$161,6)</f>
        <v>28.6875</v>
      </c>
      <c r="AP51" s="25">
        <f>VLOOKUP(AP$7,'Sun Curve Sum'!$A$7:$AG$161,6)</f>
        <v>27.5625</v>
      </c>
      <c r="AQ51" s="25">
        <f>VLOOKUP(AQ$7,'Sun Curve Sum'!$A$7:$AG$161,6)</f>
        <v>27.1875</v>
      </c>
      <c r="AR51" s="25">
        <f>VLOOKUP(AR$7,'Sun Curve Sum'!$A$7:$AG$161,6)</f>
        <v>27.5625</v>
      </c>
      <c r="AS51" s="25">
        <f>VLOOKUP(AS$7,'Sun Curve Sum'!$A$7:$AG$161,6)</f>
        <v>30.9375</v>
      </c>
      <c r="AT51" s="25">
        <f>VLOOKUP(AT$7,'Sun Curve Sum'!$A$7:$AG$161,6)</f>
        <v>41.4375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28.6875</v>
      </c>
      <c r="AX51" s="25">
        <f>VLOOKUP(AX$7,'Sun Curve Sum'!$A$7:$AG$161,6)</f>
        <v>28.875</v>
      </c>
      <c r="AY51" s="25">
        <f>VLOOKUP(AY$7,'Sun Curve Sum'!$A$7:$AG$161,6)</f>
        <v>29.4375</v>
      </c>
      <c r="AZ51" s="25">
        <f>VLOOKUP(AZ$7,'Sun Curve Sum'!$A$7:$AG$161,6)</f>
        <v>30.1875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27.7575</v>
      </c>
      <c r="BD51" s="25">
        <f>VLOOKUP(BD$7,'Sun Curve Sum'!$A$7:$AG$161,6)</f>
        <v>28.11</v>
      </c>
      <c r="BE51" s="25">
        <f>VLOOKUP(BE$7,'Sun Curve Sum'!$A$7:$AG$161,6)</f>
        <v>31.237500000000001</v>
      </c>
      <c r="BF51" s="25">
        <f>VLOOKUP(BF$7,'Sun Curve Sum'!$A$7:$AG$161,6)</f>
        <v>40.965000000000003</v>
      </c>
      <c r="BG51" s="25">
        <f>VLOOKUP(BG$7,'Sun Curve Sum'!$A$7:$AG$161,6)</f>
        <v>45.307499999999997</v>
      </c>
      <c r="BH51" s="25">
        <f>VLOOKUP(BH$7,'Sun Curve Sum'!$A$7:$AG$161,6)</f>
        <v>36.270000000000003</v>
      </c>
      <c r="BI51" s="25">
        <f>VLOOKUP(BI$7,'Sun Curve Sum'!$A$7:$AG$161,6)</f>
        <v>29.1525</v>
      </c>
      <c r="BJ51" s="25">
        <f>VLOOKUP(BJ$7,'Sun Curve Sum'!$A$7:$AG$161,6)</f>
        <v>29.324999999999999</v>
      </c>
      <c r="BK51" s="25">
        <f>VLOOKUP(BK$7,'Sun Curve Sum'!$A$7:$AG$161,6)</f>
        <v>29.842500000000001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27.952500000000001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45.622500000000002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29.5275</v>
      </c>
      <c r="BW51" s="25">
        <f>VLOOKUP(BW$7,'Sun Curve Sum'!$A$7:$AG$161,6)</f>
        <v>30.052499999999998</v>
      </c>
      <c r="BX51" s="25">
        <f>VLOOKUP(BX$7,'Sun Curve Sum'!$A$7:$AG$161,6)</f>
        <v>30.614999999999998</v>
      </c>
      <c r="BY51" s="25">
        <f>VLOOKUP(BY$7,'Sun Curve Sum'!$A$7:$AG$161,6)</f>
        <v>29.557500000000001</v>
      </c>
      <c r="BZ51" s="25">
        <f>VLOOKUP(BZ$7,'Sun Curve Sum'!$A$7:$AG$161,6)</f>
        <v>28.5</v>
      </c>
      <c r="CA51" s="25">
        <f>VLOOKUP(CA$7,'Sun Curve Sum'!$A$7:$AG$161,6)</f>
        <v>28.147500000000001</v>
      </c>
      <c r="CB51" s="25">
        <f>VLOOKUP(CB$7,'Sun Curve Sum'!$A$7:$AG$161,6)</f>
        <v>28.5</v>
      </c>
      <c r="CC51" s="25">
        <f>VLOOKUP(CC$7,'Sun Curve Sum'!$A$7:$AG$161,6)</f>
        <v>31.672499999999999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29.557500000000001</v>
      </c>
      <c r="CH51" s="25">
        <f>VLOOKUP(CH$7,'Sun Curve Sum'!$A$7:$AG$161,6)</f>
        <v>29.737500000000001</v>
      </c>
      <c r="CI51" s="25">
        <f>VLOOKUP(CI$7,'Sun Curve Sum'!$A$7:$AG$161,6)</f>
        <v>30.262499999999999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28.342500000000001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41.827500000000001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29.94</v>
      </c>
      <c r="CU51" s="25">
        <f>VLOOKUP(CU$7,'Sun Curve Sum'!$A$7:$AG$161,6)</f>
        <v>30.4725</v>
      </c>
      <c r="CV51" s="25">
        <f>VLOOKUP(CV$7,'Sun Curve Sum'!$A$7:$AG$161,6)</f>
        <v>31.035</v>
      </c>
      <c r="CW51" s="25">
        <f>VLOOKUP(CW$7,'Sun Curve Sum'!$A$7:$AG$161,6)</f>
        <v>29.962499999999999</v>
      </c>
      <c r="CX51" s="25">
        <f>VLOOKUP(CX$7,'Sun Curve Sum'!$A$7:$AG$161,6)</f>
        <v>28.897500000000001</v>
      </c>
      <c r="CY51" s="25">
        <f>VLOOKUP(CY$7,'Sun Curve Sum'!$A$7:$AG$161,6)</f>
        <v>28.537500000000001</v>
      </c>
      <c r="CZ51" s="25">
        <f>VLOOKUP(CZ$7,'Sun Curve Sum'!$A$7:$AG$161,6)</f>
        <v>28.897500000000001</v>
      </c>
      <c r="DA51" s="25">
        <f>VLOOKUP(DA$7,'Sun Curve Sum'!$A$7:$AG$161,6)</f>
        <v>32.107500000000002</v>
      </c>
      <c r="DB51" s="25">
        <f>VLOOKUP(DB$7,'Sun Curve Sum'!$A$7:$AG$161,6)</f>
        <v>42.112499999999997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30.142499999999998</v>
      </c>
      <c r="DG51" s="25">
        <f>VLOOKUP(DG$7,'Sun Curve Sum'!$A$7:$AG$161,6)</f>
        <v>30.682500000000001</v>
      </c>
      <c r="DH51" s="25">
        <f>VLOOKUP(DH$7,'Sun Curve Sum'!$A$7:$AG$161,6)</f>
        <v>31.252500000000001</v>
      </c>
      <c r="DI51" s="25">
        <f>VLOOKUP(DI$7,'Sun Curve Sum'!$A$7:$AG$161,6)</f>
        <v>30.172499999999999</v>
      </c>
      <c r="DJ51" s="25">
        <f>VLOOKUP(DJ$7,'Sun Curve Sum'!$A$7:$AG$161,6)</f>
        <v>29.092500000000001</v>
      </c>
      <c r="DK51" s="25">
        <f>VLOOKUP(DK$7,'Sun Curve Sum'!$A$7:$AG$161,6)</f>
        <v>28.732500000000002</v>
      </c>
      <c r="DL51" s="25">
        <f>VLOOKUP(DL$7,'Sun Curve Sum'!$A$7:$AG$161,6)</f>
        <v>29.092500000000001</v>
      </c>
      <c r="DM51" s="25">
        <f>VLOOKUP(DM$7,'Sun Curve Sum'!$A$7:$AG$161,6)</f>
        <v>32.325000000000003</v>
      </c>
      <c r="DN51" s="25">
        <f>VLOOKUP(DN$7,'Sun Curve Sum'!$A$7:$AG$161,6)</f>
        <v>42.397500000000001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30.172499999999999</v>
      </c>
      <c r="DR51" s="25">
        <f>VLOOKUP(DR$7,'Sun Curve Sum'!$A$7:$AG$161,6)</f>
        <v>30.352499999999999</v>
      </c>
      <c r="DS51" s="25">
        <f>VLOOKUP(DS$7,'Sun Curve Sum'!$A$7:$AG$161,6)</f>
        <v>30.892499999999998</v>
      </c>
      <c r="DT51" s="25">
        <f>VLOOKUP(DT$7,'Sun Curve Sum'!$A$7:$AG$161,6)</f>
        <v>31.462499999999999</v>
      </c>
      <c r="DU51" s="25">
        <f>VLOOKUP(DU$7,'Sun Curve Sum'!$A$7:$AG$161,6)</f>
        <v>30.375</v>
      </c>
      <c r="DV51" s="25">
        <f>VLOOKUP(DV$7,'Sun Curve Sum'!$A$7:$AG$161,6)</f>
        <v>29.287500000000001</v>
      </c>
      <c r="DW51" s="25">
        <f>VLOOKUP(DW$7,'Sun Curve Sum'!$A$7:$AG$161,6)</f>
        <v>28.927499999999998</v>
      </c>
      <c r="DX51" s="25">
        <f>VLOOKUP(DX$7,'Sun Curve Sum'!$A$7:$AG$161,6)</f>
        <v>29.287500000000001</v>
      </c>
      <c r="DY51" s="25">
        <f>VLOOKUP(DY$7,'Sun Curve Sum'!$A$7:$AG$161,6)</f>
        <v>32.549999999999997</v>
      </c>
      <c r="DZ51" s="25">
        <f>VLOOKUP(DZ$7,'Sun Curve Sum'!$A$7:$AG$161,6)</f>
        <v>42.682499999999997</v>
      </c>
      <c r="EA51" s="25">
        <f>VLOOKUP(EA$7,'Sun Curve Sum'!$A$7:$AG$161,6)</f>
        <v>47.212499999999999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30.555</v>
      </c>
      <c r="EE51" s="25">
        <f>VLOOKUP(EE$7,'Sun Curve Sum'!$A$7:$AG$161,6)</f>
        <v>31.102499999999999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22.066733333333332</v>
      </c>
      <c r="D52" s="25">
        <f ca="1">IF(ISERROR(AVERAGE(OFFSET('Sun Curve Sum'!$B$6,1,0,1,1))),0,AVERAGE(OFFSET('Sun Curve Sum'!$B$6,1,0,1,1)))</f>
        <v>22.25</v>
      </c>
      <c r="E52" s="25">
        <f ca="1">IF(ISERROR((SUM(OFFSET('Sun Curve Sum'!$B$6,2,0,3,1))+ 2* 'Sun Curve Sum Backup'!$B$9)/5), 'Sun Curve Sum Backup'!$B$9,(SUM(OFFSET('Sun Curve Sum'!$B$6,2,0,3,1))+ 2* 'Sun Curve Sum Backup'!$B$9)/5)</f>
        <v>19.8752</v>
      </c>
      <c r="F52" s="25">
        <f>VLOOKUP(F$7,'Sun Curve Sum'!$A$7:$AG$161,2)</f>
        <v>24.074999999999999</v>
      </c>
      <c r="G52" s="23">
        <f t="shared" ca="1" si="24"/>
        <v>22.066733333333332</v>
      </c>
      <c r="H52" s="131">
        <f t="shared" si="25"/>
        <v>24.563000000000002</v>
      </c>
      <c r="I52" s="131">
        <f t="shared" si="31"/>
        <v>24.188000000000002</v>
      </c>
      <c r="J52" s="131">
        <f t="shared" si="31"/>
        <v>23.813000000000002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37.6875</v>
      </c>
      <c r="O52" s="131">
        <f t="shared" si="31"/>
        <v>44.625</v>
      </c>
      <c r="P52" s="131">
        <f t="shared" si="31"/>
        <v>36.5625</v>
      </c>
      <c r="Q52" s="131">
        <f t="shared" si="31"/>
        <v>27</v>
      </c>
      <c r="R52" s="131">
        <f t="shared" si="31"/>
        <v>26.063000000000002</v>
      </c>
      <c r="S52" s="131">
        <f t="shared" si="31"/>
        <v>26.4375</v>
      </c>
      <c r="T52" s="23">
        <f t="shared" si="27"/>
        <v>29.390791666666669</v>
      </c>
      <c r="U52" s="23">
        <f t="shared" si="28"/>
        <v>30.171916666666664</v>
      </c>
      <c r="V52" s="23">
        <f t="shared" si="29"/>
        <v>31.073845238095242</v>
      </c>
      <c r="W52" s="71"/>
      <c r="X52" s="74">
        <f t="shared" ca="1" si="30"/>
        <v>30.550952252252252</v>
      </c>
      <c r="Y52" s="12"/>
      <c r="Z52" s="39"/>
      <c r="AA52" s="39"/>
      <c r="AB52" s="25">
        <f>VLOOKUP(AB$7,'Sun Curve Sum'!$A$7:$AG$161,2)</f>
        <v>24.563000000000002</v>
      </c>
      <c r="AC52" s="25">
        <f>VLOOKUP(AC$7,'Sun Curve Sum'!$A$7:$AG$161,2)</f>
        <v>24.188000000000002</v>
      </c>
      <c r="AD52" s="25">
        <f>VLOOKUP(AD$7,'Sun Curve Sum'!$A$7:$AG$161,2)</f>
        <v>23.813000000000002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37.6875</v>
      </c>
      <c r="AI52" s="25">
        <f>VLOOKUP(AI$7,'Sun Curve Sum'!$A$7:$AG$161,2)</f>
        <v>44.625</v>
      </c>
      <c r="AJ52" s="25">
        <f>VLOOKUP(AJ$7,'Sun Curve Sum'!$A$7:$AG$161,2)</f>
        <v>36.5625</v>
      </c>
      <c r="AK52" s="25">
        <f>VLOOKUP(AK$7,'Sun Curve Sum'!$A$7:$AG$161,2)</f>
        <v>27</v>
      </c>
      <c r="AL52" s="25">
        <f>VLOOKUP(AL$7,'Sun Curve Sum'!$A$7:$AG$161,2)</f>
        <v>26.063000000000002</v>
      </c>
      <c r="AM52" s="25">
        <f>VLOOKUP(AM$7,'Sun Curve Sum'!$A$7:$AG$161,2)</f>
        <v>26.4375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26.813000000000002</v>
      </c>
      <c r="AY52" s="25">
        <f>VLOOKUP(AY$7,'Sun Curve Sum'!$A$7:$AG$161,2)</f>
        <v>26.625</v>
      </c>
      <c r="AZ52" s="25">
        <f>VLOOKUP(AZ$7,'Sun Curve Sum'!$A$7:$AG$161,2)</f>
        <v>27.112500000000001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29.5425</v>
      </c>
      <c r="BF52" s="25">
        <f>VLOOKUP(BF$7,'Sun Curve Sum'!$A$7:$AG$161,2)</f>
        <v>39.622500000000002</v>
      </c>
      <c r="BG52" s="25">
        <f>VLOOKUP(BG$7,'Sun Curve Sum'!$A$7:$AG$161,2)</f>
        <v>44.145000000000003</v>
      </c>
      <c r="BH52" s="25">
        <f>VLOOKUP(BH$7,'Sun Curve Sum'!$A$7:$AG$161,2)</f>
        <v>35.452500000000001</v>
      </c>
      <c r="BI52" s="25">
        <f>VLOOKUP(BI$7,'Sun Curve Sum'!$A$7:$AG$161,2)</f>
        <v>28.155000000000001</v>
      </c>
      <c r="BJ52" s="25">
        <f>VLOOKUP(BJ$7,'Sun Curve Sum'!$A$7:$AG$161,2)</f>
        <v>27.3</v>
      </c>
      <c r="BK52" s="25">
        <f>VLOOKUP(BK$7,'Sun Curve Sum'!$A$7:$AG$161,2)</f>
        <v>27.112500000000001</v>
      </c>
      <c r="BL52" s="25">
        <f>VLOOKUP(BL$7,'Sun Curve Sum'!$A$7:$AG$161,2)</f>
        <v>27.307500000000001</v>
      </c>
      <c r="BM52" s="25">
        <f>VLOOKUP(BM$7,'Sun Curve Sum'!$A$7:$AG$161,2)</f>
        <v>26.962499999999999</v>
      </c>
      <c r="BN52" s="25">
        <f>VLOOKUP(BN$7,'Sun Curve Sum'!$A$7:$AG$161,2)</f>
        <v>26.962499999999999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44.467500000000001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27.503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27.157499999999999</v>
      </c>
      <c r="BZ52" s="25">
        <f>VLOOKUP(BZ$7,'Sun Curve Sum'!$A$7:$AG$161,2)</f>
        <v>27.157499999999999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29.977499999999999</v>
      </c>
      <c r="CD52" s="25">
        <f>VLOOKUP(CD$7,'Sun Curve Sum'!$A$7:$AG$161,2)</f>
        <v>40.207500000000003</v>
      </c>
      <c r="CE52" s="25">
        <f>VLOOKUP(CE$7,'Sun Curve Sum'!$A$7:$AG$161,2)</f>
        <v>44.797499999999999</v>
      </c>
      <c r="CF52" s="25">
        <f>VLOOKUP(CF$7,'Sun Curve Sum'!$A$7:$AG$161,2)</f>
        <v>35.977499999999999</v>
      </c>
      <c r="CG52" s="25">
        <f>VLOOKUP(CG$7,'Sun Curve Sum'!$A$7:$AG$161,2)</f>
        <v>28.567499999999999</v>
      </c>
      <c r="CH52" s="25">
        <f>VLOOKUP(CH$7,'Sun Curve Sum'!$A$7:$AG$161,2)</f>
        <v>27.698</v>
      </c>
      <c r="CI52" s="25">
        <f>VLOOKUP(CI$7,'Sun Curve Sum'!$A$7:$AG$161,2)</f>
        <v>27.51</v>
      </c>
      <c r="CJ52" s="25">
        <f>VLOOKUP(CJ$7,'Sun Curve Sum'!$A$7:$AG$161,2)</f>
        <v>27.712499999999999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30.202500000000001</v>
      </c>
      <c r="CP52" s="25">
        <f>VLOOKUP(CP$7,'Sun Curve Sum'!$A$7:$AG$161,2)</f>
        <v>40.5075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28.7775</v>
      </c>
      <c r="CT52" s="25">
        <f>VLOOKUP(CT$7,'Sun Curve Sum'!$A$7:$AG$161,2)</f>
        <v>27.9</v>
      </c>
      <c r="CU52" s="25">
        <f>VLOOKUP(CU$7,'Sun Curve Sum'!$A$7:$AG$161,2)</f>
        <v>27.712499999999999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36.502499999999998</v>
      </c>
      <c r="DE52" s="25">
        <f>VLOOKUP(DE$7,'Sun Curve Sum'!$A$7:$AG$161,2)</f>
        <v>28.987500000000001</v>
      </c>
      <c r="DF52" s="25">
        <f>VLOOKUP(DF$7,'Sun Curve Sum'!$A$7:$AG$161,2)</f>
        <v>28.102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30.637499999999999</v>
      </c>
      <c r="DN52" s="25">
        <f>VLOOKUP(DN$7,'Sun Curve Sum'!$A$7:$AG$161,2)</f>
        <v>41.092500000000001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29.197500000000002</v>
      </c>
      <c r="DR52" s="25">
        <f>VLOOKUP(DR$7,'Sun Curve Sum'!$A$7:$AG$161,2)</f>
        <v>28.305</v>
      </c>
      <c r="DS52" s="25">
        <f>VLOOKUP(DS$7,'Sun Curve Sum'!$A$7:$AG$161,2)</f>
        <v>28.1175</v>
      </c>
      <c r="DT52" s="25">
        <f>VLOOKUP(DT$7,'Sun Curve Sum'!$A$7:$AG$161,2)</f>
        <v>28.3125</v>
      </c>
      <c r="DU52" s="25">
        <f>VLOOKUP(DU$7,'Sun Curve Sum'!$A$7:$AG$161,2)</f>
        <v>27.952500000000001</v>
      </c>
      <c r="DV52" s="25">
        <f>VLOOKUP(DV$7,'Sun Curve Sum'!$A$7:$AG$161,2)</f>
        <v>27.952500000000001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46.102499999999999</v>
      </c>
      <c r="EB52" s="25">
        <f>VLOOKUP(EB$7,'Sun Curve Sum'!$A$7:$AG$161,2)</f>
        <v>37.027500000000003</v>
      </c>
      <c r="EC52" s="25">
        <f>VLOOKUP(EC$7,'Sun Curve Sum'!$A$7:$AG$161,2)</f>
        <v>29.407499999999999</v>
      </c>
      <c r="ED52" s="25">
        <f>VLOOKUP(ED$7,'Sun Curve Sum'!$A$7:$AG$161,2)</f>
        <v>28.5</v>
      </c>
      <c r="EE52" s="25">
        <f>VLOOKUP(EE$7,'Sun Curve Sum'!$A$7:$AG$161,2)</f>
        <v>28.3125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22.600066666666667</v>
      </c>
      <c r="D53" s="22">
        <f ca="1">IF(ISERROR(AVERAGE(OFFSET('Sun Curve Sum'!$G$6,1,0,1,1))),0,AVERAGE(OFFSET('Sun Curve Sum'!$G$6,1,0,1,1)))</f>
        <v>23.25</v>
      </c>
      <c r="E53" s="22">
        <f ca="1">IF(ISERROR((SUM(OFFSET('Sun Curve Sum'!$G$6,2,0,3,1))+ 2* 'Sun Curve Sum Backup'!$G$9)/5), 'Sun Curve Sum Backup'!$G$9,(SUM(OFFSET('Sun Curve Sum'!$G$6,2,0,3,1))+ 2* 'Sun Curve Sum Backup'!$G$9)/5)</f>
        <v>20.475200000000001</v>
      </c>
      <c r="F53" s="22">
        <f>VLOOKUP(F$7,'Sun Curve Sum'!$A$7:$AG$161,7)</f>
        <v>24.074999999999999</v>
      </c>
      <c r="G53" s="23">
        <f t="shared" ca="1" si="24"/>
        <v>22.600066666666667</v>
      </c>
      <c r="H53" s="131">
        <f t="shared" si="25"/>
        <v>24.563000000000002</v>
      </c>
      <c r="I53" s="131">
        <f t="shared" si="31"/>
        <v>24.188000000000002</v>
      </c>
      <c r="J53" s="131">
        <f t="shared" si="31"/>
        <v>23.813000000000002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37.6875</v>
      </c>
      <c r="O53" s="131">
        <f t="shared" si="31"/>
        <v>44.625</v>
      </c>
      <c r="P53" s="131">
        <f t="shared" si="31"/>
        <v>36.5625</v>
      </c>
      <c r="Q53" s="131">
        <f t="shared" si="31"/>
        <v>27</v>
      </c>
      <c r="R53" s="131">
        <f t="shared" si="31"/>
        <v>26.063000000000002</v>
      </c>
      <c r="S53" s="131">
        <f t="shared" si="31"/>
        <v>26.4375</v>
      </c>
      <c r="T53" s="23">
        <f t="shared" si="27"/>
        <v>29.390791666666669</v>
      </c>
      <c r="U53" s="23">
        <f t="shared" si="28"/>
        <v>30.171916666666664</v>
      </c>
      <c r="V53" s="23">
        <f t="shared" si="29"/>
        <v>31.073845238095242</v>
      </c>
      <c r="W53" s="78"/>
      <c r="X53" s="65">
        <f t="shared" ca="1" si="30"/>
        <v>30.565366666666662</v>
      </c>
      <c r="Y53" s="12"/>
      <c r="Z53" s="39"/>
      <c r="AB53" s="22">
        <f>VLOOKUP(AB$7,'Sun Curve Sum'!$A$7:$AG$161,7)</f>
        <v>24.563000000000002</v>
      </c>
      <c r="AC53" s="22">
        <f>VLOOKUP(AC$7,'Sun Curve Sum'!$A$7:$AG$161,7)</f>
        <v>24.188000000000002</v>
      </c>
      <c r="AD53" s="22">
        <f>VLOOKUP(AD$7,'Sun Curve Sum'!$A$7:$AG$161,7)</f>
        <v>23.813000000000002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37.6875</v>
      </c>
      <c r="AI53" s="22">
        <f>VLOOKUP(AI$7,'Sun Curve Sum'!$A$7:$AG$161,7)</f>
        <v>44.625</v>
      </c>
      <c r="AJ53" s="22">
        <f>VLOOKUP(AJ$7,'Sun Curve Sum'!$A$7:$AG$161,7)</f>
        <v>36.5625</v>
      </c>
      <c r="AK53" s="22">
        <f>VLOOKUP(AK$7,'Sun Curve Sum'!$A$7:$AG$161,7)</f>
        <v>27</v>
      </c>
      <c r="AL53" s="22">
        <f>VLOOKUP(AL$7,'Sun Curve Sum'!$A$7:$AG$161,7)</f>
        <v>26.063000000000002</v>
      </c>
      <c r="AM53" s="22">
        <f>VLOOKUP(AM$7,'Sun Curve Sum'!$A$7:$AG$161,7)</f>
        <v>26.4375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26.813000000000002</v>
      </c>
      <c r="AY53" s="22">
        <f>VLOOKUP(AY$7,'Sun Curve Sum'!$A$7:$AG$161,7)</f>
        <v>26.625</v>
      </c>
      <c r="AZ53" s="22">
        <f>VLOOKUP(AZ$7,'Sun Curve Sum'!$A$7:$AG$161,7)</f>
        <v>27.112500000000001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29.5425</v>
      </c>
      <c r="BF53" s="22">
        <f>VLOOKUP(BF$7,'Sun Curve Sum'!$A$7:$AG$161,7)</f>
        <v>39.622500000000002</v>
      </c>
      <c r="BG53" s="22">
        <f>VLOOKUP(BG$7,'Sun Curve Sum'!$A$7:$AG$161,7)</f>
        <v>44.145000000000003</v>
      </c>
      <c r="BH53" s="22">
        <f>VLOOKUP(BH$7,'Sun Curve Sum'!$A$7:$AG$161,7)</f>
        <v>35.452500000000001</v>
      </c>
      <c r="BI53" s="22">
        <f>VLOOKUP(BI$7,'Sun Curve Sum'!$A$7:$AG$161,7)</f>
        <v>28.155000000000001</v>
      </c>
      <c r="BJ53" s="22">
        <f>VLOOKUP(BJ$7,'Sun Curve Sum'!$A$7:$AG$161,7)</f>
        <v>27.3</v>
      </c>
      <c r="BK53" s="22">
        <f>VLOOKUP(BK$7,'Sun Curve Sum'!$A$7:$AG$161,7)</f>
        <v>27.112500000000001</v>
      </c>
      <c r="BL53" s="22">
        <f>VLOOKUP(BL$7,'Sun Curve Sum'!$A$7:$AG$161,7)</f>
        <v>27.307500000000001</v>
      </c>
      <c r="BM53" s="22">
        <f>VLOOKUP(BM$7,'Sun Curve Sum'!$A$7:$AG$161,7)</f>
        <v>26.962499999999999</v>
      </c>
      <c r="BN53" s="22">
        <f>VLOOKUP(BN$7,'Sun Curve Sum'!$A$7:$AG$161,7)</f>
        <v>26.962499999999999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44.467500000000001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27.503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27.157499999999999</v>
      </c>
      <c r="BZ53" s="22">
        <f>VLOOKUP(BZ$7,'Sun Curve Sum'!$A$7:$AG$161,7)</f>
        <v>27.157499999999999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29.977499999999999</v>
      </c>
      <c r="CD53" s="22">
        <f>VLOOKUP(CD$7,'Sun Curve Sum'!$A$7:$AG$161,7)</f>
        <v>40.207500000000003</v>
      </c>
      <c r="CE53" s="22">
        <f>VLOOKUP(CE$7,'Sun Curve Sum'!$A$7:$AG$161,7)</f>
        <v>44.797499999999999</v>
      </c>
      <c r="CF53" s="22">
        <f>VLOOKUP(CF$7,'Sun Curve Sum'!$A$7:$AG$161,7)</f>
        <v>35.977499999999999</v>
      </c>
      <c r="CG53" s="22">
        <f>VLOOKUP(CG$7,'Sun Curve Sum'!$A$7:$AG$161,7)</f>
        <v>28.567499999999999</v>
      </c>
      <c r="CH53" s="22">
        <f>VLOOKUP(CH$7,'Sun Curve Sum'!$A$7:$AG$161,7)</f>
        <v>27.698</v>
      </c>
      <c r="CI53" s="22">
        <f>VLOOKUP(CI$7,'Sun Curve Sum'!$A$7:$AG$161,7)</f>
        <v>27.51</v>
      </c>
      <c r="CJ53" s="22">
        <f>VLOOKUP(CJ$7,'Sun Curve Sum'!$A$7:$AG$161,7)</f>
        <v>27.712499999999999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30.202500000000001</v>
      </c>
      <c r="CP53" s="22">
        <f>VLOOKUP(CP$7,'Sun Curve Sum'!$A$7:$AG$161,7)</f>
        <v>40.5075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28.7775</v>
      </c>
      <c r="CT53" s="22">
        <f>VLOOKUP(CT$7,'Sun Curve Sum'!$A$7:$AG$161,7)</f>
        <v>27.9</v>
      </c>
      <c r="CU53" s="22">
        <f>VLOOKUP(CU$7,'Sun Curve Sum'!$A$7:$AG$161,7)</f>
        <v>27.712499999999999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36.502499999999998</v>
      </c>
      <c r="DE53" s="22">
        <f>VLOOKUP(DE$7,'Sun Curve Sum'!$A$7:$AG$161,7)</f>
        <v>28.987500000000001</v>
      </c>
      <c r="DF53" s="22">
        <f>VLOOKUP(DF$7,'Sun Curve Sum'!$A$7:$AG$161,7)</f>
        <v>28.102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30.637499999999999</v>
      </c>
      <c r="DN53" s="22">
        <f>VLOOKUP(DN$7,'Sun Curve Sum'!$A$7:$AG$161,7)</f>
        <v>41.092500000000001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29.197500000000002</v>
      </c>
      <c r="DR53" s="22">
        <f>VLOOKUP(DR$7,'Sun Curve Sum'!$A$7:$AG$161,7)</f>
        <v>28.305</v>
      </c>
      <c r="DS53" s="22">
        <f>VLOOKUP(DS$7,'Sun Curve Sum'!$A$7:$AG$161,7)</f>
        <v>28.1175</v>
      </c>
      <c r="DT53" s="22">
        <f>VLOOKUP(DT$7,'Sun Curve Sum'!$A$7:$AG$161,7)</f>
        <v>28.3125</v>
      </c>
      <c r="DU53" s="22">
        <f>VLOOKUP(DU$7,'Sun Curve Sum'!$A$7:$AG$161,7)</f>
        <v>27.952500000000001</v>
      </c>
      <c r="DV53" s="22">
        <f>VLOOKUP(DV$7,'Sun Curve Sum'!$A$7:$AG$161,7)</f>
        <v>27.952500000000001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46.102499999999999</v>
      </c>
      <c r="EB53" s="22">
        <f>VLOOKUP(EB$7,'Sun Curve Sum'!$A$7:$AG$161,7)</f>
        <v>37.027500000000003</v>
      </c>
      <c r="EC53" s="22">
        <f>VLOOKUP(EC$7,'Sun Curve Sum'!$A$7:$AG$161,7)</f>
        <v>29.407499999999999</v>
      </c>
      <c r="ED53" s="22">
        <f>VLOOKUP(ED$7,'Sun Curve Sum'!$A$7:$AG$161,7)</f>
        <v>28.5</v>
      </c>
      <c r="EE53" s="22">
        <f>VLOOKUP(EE$7,'Sun Curve Sum'!$A$7:$AG$161,7)</f>
        <v>28.3125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44.920753810904102</v>
      </c>
      <c r="D56" s="22">
        <f ca="1">IF(ISERROR(AVERAGE(OFFSET('Sun Curve Sum'!$R$6,1,0,1,1))),0,AVERAGE(OFFSET('Sun Curve Sum'!$R$6,1,0,1,1)))</f>
        <v>44.5</v>
      </c>
      <c r="E56" s="22">
        <f ca="1">IF(ISERROR((SUM(OFFSET('Sun Curve Sum'!$R$6,2,0,3,1))+ 2* 'Sun Curve Sum Backup'!$R$9)/5), 'Sun Curve Sum Backup'!$R$9,(SUM(OFFSET('Sun Curve Sum'!$R$6,2,0,3,1))+ 2* 'Sun Curve Sum Backup'!$R$9)/5)</f>
        <v>45.497234490287155</v>
      </c>
      <c r="F56" s="22">
        <f>VLOOKUP(F$7,'Sun Curve Sum'!$A$7:$AG$161,18)</f>
        <v>44.765026942425166</v>
      </c>
      <c r="G56" s="23">
        <f ca="1">AVERAGE(D56,E56,F56)</f>
        <v>44.920753810904102</v>
      </c>
      <c r="H56" s="131">
        <f t="shared" ref="H56:S56" si="32">AB56</f>
        <v>39.070604620465367</v>
      </c>
      <c r="I56" s="131">
        <f t="shared" si="32"/>
        <v>38.757211555238698</v>
      </c>
      <c r="J56" s="131">
        <f t="shared" si="32"/>
        <v>37.88657834355385</v>
      </c>
      <c r="K56" s="131">
        <f t="shared" si="32"/>
        <v>36.120600709744487</v>
      </c>
      <c r="L56" s="131">
        <f t="shared" si="32"/>
        <v>36.529599003070068</v>
      </c>
      <c r="M56" s="131">
        <f t="shared" si="32"/>
        <v>37.251124121309402</v>
      </c>
      <c r="N56" s="131">
        <f t="shared" si="32"/>
        <v>37.858085931549986</v>
      </c>
      <c r="O56" s="131">
        <f t="shared" si="32"/>
        <v>38.435266679369107</v>
      </c>
      <c r="P56" s="131">
        <f t="shared" si="32"/>
        <v>38.44215249286755</v>
      </c>
      <c r="Q56" s="131">
        <f t="shared" si="32"/>
        <v>38.775570037994974</v>
      </c>
      <c r="R56" s="131">
        <f t="shared" si="32"/>
        <v>42.481846208340009</v>
      </c>
      <c r="S56" s="131">
        <f t="shared" si="32"/>
        <v>45.504083653661262</v>
      </c>
      <c r="T56" s="23">
        <f>AVERAGE(AB56:AM56)</f>
        <v>38.926060279763732</v>
      </c>
      <c r="U56" s="23">
        <f>AVERAGE(AN56:AY56)</f>
        <v>43.387018497317321</v>
      </c>
      <c r="V56" s="23">
        <f>AVERAGE(AZ56:EE56)</f>
        <v>41.834168155493614</v>
      </c>
      <c r="W56" s="78"/>
      <c r="X56" s="65">
        <f ca="1">AVERAGE(D56:F56,AB56:EE56)</f>
        <v>41.771075061433763</v>
      </c>
      <c r="Y56" s="12"/>
      <c r="Z56" s="39"/>
      <c r="AB56" s="22">
        <f>VLOOKUP(AB$7,'Sun Curve Sum'!$A$7:$AG$161,18)</f>
        <v>39.070604620465367</v>
      </c>
      <c r="AC56" s="22">
        <f>VLOOKUP(AC$7,'Sun Curve Sum'!$A$7:$AG$161,18)</f>
        <v>38.757211555238698</v>
      </c>
      <c r="AD56" s="22">
        <f>VLOOKUP(AD$7,'Sun Curve Sum'!$A$7:$AG$161,18)</f>
        <v>37.88657834355385</v>
      </c>
      <c r="AE56" s="22">
        <f>VLOOKUP(AE$7,'Sun Curve Sum'!$A$7:$AG$161,18)</f>
        <v>36.120600709744487</v>
      </c>
      <c r="AF56" s="22">
        <f>VLOOKUP(AF$7,'Sun Curve Sum'!$A$7:$AG$161,18)</f>
        <v>36.529599003070068</v>
      </c>
      <c r="AG56" s="22">
        <f>VLOOKUP(AG$7,'Sun Curve Sum'!$A$7:$AG$161,18)</f>
        <v>37.251124121309402</v>
      </c>
      <c r="AH56" s="22">
        <f>VLOOKUP(AH$7,'Sun Curve Sum'!$A$7:$AG$161,18)</f>
        <v>37.858085931549986</v>
      </c>
      <c r="AI56" s="22">
        <f>VLOOKUP(AI$7,'Sun Curve Sum'!$A$7:$AG$161,18)</f>
        <v>38.435266679369107</v>
      </c>
      <c r="AJ56" s="22">
        <f>VLOOKUP(AJ$7,'Sun Curve Sum'!$A$7:$AG$161,18)</f>
        <v>38.44215249286755</v>
      </c>
      <c r="AK56" s="22">
        <f>VLOOKUP(AK$7,'Sun Curve Sum'!$A$7:$AG$161,18)</f>
        <v>38.775570037994974</v>
      </c>
      <c r="AL56" s="22">
        <f>VLOOKUP(AL$7,'Sun Curve Sum'!$A$7:$AG$161,18)</f>
        <v>42.481846208340009</v>
      </c>
      <c r="AM56" s="22">
        <f>VLOOKUP(AM$7,'Sun Curve Sum'!$A$7:$AG$161,18)</f>
        <v>45.504083653661262</v>
      </c>
      <c r="AN56" s="22">
        <f>VLOOKUP(AN$7,'Sun Curve Sum'!$A$7:$AG$161,18)</f>
        <v>45.948144255944285</v>
      </c>
      <c r="AO56" s="22">
        <f>VLOOKUP(AO$7,'Sun Curve Sum'!$A$7:$AG$161,18)</f>
        <v>44.706706265713123</v>
      </c>
      <c r="AP56" s="22">
        <f>VLOOKUP(AP$7,'Sun Curve Sum'!$A$7:$AG$161,18)</f>
        <v>43.255662604737765</v>
      </c>
      <c r="AQ56" s="22">
        <f>VLOOKUP(AQ$7,'Sun Curve Sum'!$A$7:$AG$161,18)</f>
        <v>41.180160829877487</v>
      </c>
      <c r="AR56" s="22">
        <f>VLOOKUP(AR$7,'Sun Curve Sum'!$A$7:$AG$161,18)</f>
        <v>41.323589017099984</v>
      </c>
      <c r="AS56" s="22">
        <f>VLOOKUP(AS$7,'Sun Curve Sum'!$A$7:$AG$161,18)</f>
        <v>41.674730169584912</v>
      </c>
      <c r="AT56" s="22">
        <f>VLOOKUP(AT$7,'Sun Curve Sum'!$A$7:$AG$161,18)</f>
        <v>42.025126488031006</v>
      </c>
      <c r="AU56" s="22">
        <f>VLOOKUP(AU$7,'Sun Curve Sum'!$A$7:$AG$161,18)</f>
        <v>42.472058260661953</v>
      </c>
      <c r="AV56" s="22">
        <f>VLOOKUP(AV$7,'Sun Curve Sum'!$A$7:$AG$161,18)</f>
        <v>42.446638014376362</v>
      </c>
      <c r="AW56" s="22">
        <f>VLOOKUP(AW$7,'Sun Curve Sum'!$A$7:$AG$161,18)</f>
        <v>42.615505099855568</v>
      </c>
      <c r="AX56" s="22">
        <f>VLOOKUP(AX$7,'Sun Curve Sum'!$A$7:$AG$161,18)</f>
        <v>45.54341618080209</v>
      </c>
      <c r="AY56" s="22">
        <f>VLOOKUP(AY$7,'Sun Curve Sum'!$A$7:$AG$161,18)</f>
        <v>47.452484781123268</v>
      </c>
      <c r="AZ56" s="22">
        <f>VLOOKUP(AZ$7,'Sun Curve Sum'!$A$7:$AG$161,18)</f>
        <v>45.406132188681717</v>
      </c>
      <c r="BA56" s="22">
        <f>VLOOKUP(BA$7,'Sun Curve Sum'!$A$7:$AG$161,18)</f>
        <v>44.021655112484503</v>
      </c>
      <c r="BB56" s="22">
        <f>VLOOKUP(BB$7,'Sun Curve Sum'!$A$7:$AG$161,18)</f>
        <v>42.230398413509093</v>
      </c>
      <c r="BC56" s="22">
        <f>VLOOKUP(BC$7,'Sun Curve Sum'!$A$7:$AG$161,18)</f>
        <v>39.680729471488775</v>
      </c>
      <c r="BD56" s="22">
        <f>VLOOKUP(BD$7,'Sun Curve Sum'!$A$7:$AG$161,18)</f>
        <v>39.875738860575417</v>
      </c>
      <c r="BE56" s="22">
        <f>VLOOKUP(BE$7,'Sun Curve Sum'!$A$7:$AG$161,18)</f>
        <v>40.371864941714023</v>
      </c>
      <c r="BF56" s="22">
        <f>VLOOKUP(BF$7,'Sun Curve Sum'!$A$7:$AG$161,18)</f>
        <v>40.961374302799989</v>
      </c>
      <c r="BG56" s="22">
        <f>VLOOKUP(BG$7,'Sun Curve Sum'!$A$7:$AG$161,18)</f>
        <v>41.460987782944706</v>
      </c>
      <c r="BH56" s="22">
        <f>VLOOKUP(BH$7,'Sun Curve Sum'!$A$7:$AG$161,18)</f>
        <v>41.383259602739116</v>
      </c>
      <c r="BI56" s="22">
        <f>VLOOKUP(BI$7,'Sun Curve Sum'!$A$7:$AG$161,18)</f>
        <v>41.386209352348921</v>
      </c>
      <c r="BJ56" s="22">
        <f>VLOOKUP(BJ$7,'Sun Curve Sum'!$A$7:$AG$161,18)</f>
        <v>43.903442470228569</v>
      </c>
      <c r="BK56" s="22">
        <f>VLOOKUP(BK$7,'Sun Curve Sum'!$A$7:$AG$161,18)</f>
        <v>45.833264634022377</v>
      </c>
      <c r="BL56" s="22">
        <f>VLOOKUP(BL$7,'Sun Curve Sum'!$A$7:$AG$161,18)</f>
        <v>45.308915783852449</v>
      </c>
      <c r="BM56" s="22">
        <f>VLOOKUP(BM$7,'Sun Curve Sum'!$A$7:$AG$161,18)</f>
        <v>43.961464124075469</v>
      </c>
      <c r="BN56" s="22">
        <f>VLOOKUP(BN$7,'Sun Curve Sum'!$A$7:$AG$161,18)</f>
        <v>42.2203368382091</v>
      </c>
      <c r="BO56" s="22">
        <f>VLOOKUP(BO$7,'Sun Curve Sum'!$A$7:$AG$161,18)</f>
        <v>39.680367881080649</v>
      </c>
      <c r="BP56" s="22">
        <f>VLOOKUP(BP$7,'Sun Curve Sum'!$A$7:$AG$161,18)</f>
        <v>39.867799693585937</v>
      </c>
      <c r="BQ56" s="22">
        <f>VLOOKUP(BQ$7,'Sun Curve Sum'!$A$7:$AG$161,18)</f>
        <v>40.347475412393976</v>
      </c>
      <c r="BR56" s="22">
        <f>VLOOKUP(BR$7,'Sun Curve Sum'!$A$7:$AG$161,18)</f>
        <v>40.918011190649608</v>
      </c>
      <c r="BS56" s="22">
        <f>VLOOKUP(BS$7,'Sun Curve Sum'!$A$7:$AG$161,18)</f>
        <v>41.401170108043146</v>
      </c>
      <c r="BT56" s="22">
        <f>VLOOKUP(BT$7,'Sun Curve Sum'!$A$7:$AG$161,18)</f>
        <v>41.324292082421515</v>
      </c>
      <c r="BU56" s="22">
        <f>VLOOKUP(BU$7,'Sun Curve Sum'!$A$7:$AG$161,18)</f>
        <v>41.324978171073177</v>
      </c>
      <c r="BV56" s="22">
        <f>VLOOKUP(BV$7,'Sun Curve Sum'!$A$7:$AG$161,18)</f>
        <v>43.772088754757426</v>
      </c>
      <c r="BW56" s="22">
        <f>VLOOKUP(BW$7,'Sun Curve Sum'!$A$7:$AG$161,18)</f>
        <v>45.659555093088635</v>
      </c>
      <c r="BX56" s="22">
        <f>VLOOKUP(BX$7,'Sun Curve Sum'!$A$7:$AG$161,18)</f>
        <v>42.392803556967159</v>
      </c>
      <c r="BY56" s="22">
        <f>VLOOKUP(BY$7,'Sun Curve Sum'!$A$7:$AG$161,18)</f>
        <v>41.188838095701335</v>
      </c>
      <c r="BZ56" s="22">
        <f>VLOOKUP(BZ$7,'Sun Curve Sum'!$A$7:$AG$161,18)</f>
        <v>39.622975109222459</v>
      </c>
      <c r="CA56" s="22">
        <f>VLOOKUP(CA$7,'Sun Curve Sum'!$A$7:$AG$161,18)</f>
        <v>37.267757731103302</v>
      </c>
      <c r="CB56" s="22">
        <f>VLOOKUP(CB$7,'Sun Curve Sum'!$A$7:$AG$161,18)</f>
        <v>37.456218736619263</v>
      </c>
      <c r="CC56" s="22">
        <f>VLOOKUP(CC$7,'Sun Curve Sum'!$A$7:$AG$161,18)</f>
        <v>37.913169545164862</v>
      </c>
      <c r="CD56" s="22">
        <f>VLOOKUP(CD$7,'Sun Curve Sum'!$A$7:$AG$161,18)</f>
        <v>38.451839527663758</v>
      </c>
      <c r="CE56" s="22">
        <f>VLOOKUP(CE$7,'Sun Curve Sum'!$A$7:$AG$161,18)</f>
        <v>38.910440769577349</v>
      </c>
      <c r="CF56" s="22">
        <f>VLOOKUP(CF$7,'Sun Curve Sum'!$A$7:$AG$161,18)</f>
        <v>38.857605051324612</v>
      </c>
      <c r="CG56" s="22">
        <f>VLOOKUP(CG$7,'Sun Curve Sum'!$A$7:$AG$161,18)</f>
        <v>38.874486030089486</v>
      </c>
      <c r="CH56" s="22">
        <f>VLOOKUP(CH$7,'Sun Curve Sum'!$A$7:$AG$161,18)</f>
        <v>41.179551921472552</v>
      </c>
      <c r="CI56" s="22">
        <f>VLOOKUP(CI$7,'Sun Curve Sum'!$A$7:$AG$161,18)</f>
        <v>42.906153931257904</v>
      </c>
      <c r="CJ56" s="22">
        <f>VLOOKUP(CJ$7,'Sun Curve Sum'!$A$7:$AG$161,18)</f>
        <v>43.694949704058523</v>
      </c>
      <c r="CK56" s="22">
        <f>VLOOKUP(CK$7,'Sun Curve Sum'!$A$7:$AG$161,18)</f>
        <v>42.473672284605897</v>
      </c>
      <c r="CL56" s="22">
        <f>VLOOKUP(CL$7,'Sun Curve Sum'!$A$7:$AG$161,18)</f>
        <v>40.89074928508505</v>
      </c>
      <c r="CM56" s="22">
        <f>VLOOKUP(CM$7,'Sun Curve Sum'!$A$7:$AG$161,18)</f>
        <v>38.457083187797636</v>
      </c>
      <c r="CN56" s="22">
        <f>VLOOKUP(CN$7,'Sun Curve Sum'!$A$7:$AG$161,18)</f>
        <v>38.633598948159275</v>
      </c>
      <c r="CO56" s="22">
        <f>VLOOKUP(CO$7,'Sun Curve Sum'!$A$7:$AG$161,18)</f>
        <v>39.078171452000987</v>
      </c>
      <c r="CP56" s="22">
        <f>VLOOKUP(CP$7,'Sun Curve Sum'!$A$7:$AG$161,18)</f>
        <v>39.604240241273168</v>
      </c>
      <c r="CQ56" s="22">
        <f>VLOOKUP(CQ$7,'Sun Curve Sum'!$A$7:$AG$161,18)</f>
        <v>40.048740164908139</v>
      </c>
      <c r="CR56" s="22">
        <f>VLOOKUP(CR$7,'Sun Curve Sum'!$A$7:$AG$161,18)</f>
        <v>39.980330063390248</v>
      </c>
      <c r="CS56" s="22">
        <f>VLOOKUP(CS$7,'Sun Curve Sum'!$A$7:$AG$161,18)</f>
        <v>39.98173099568055</v>
      </c>
      <c r="CT56" s="22">
        <f>VLOOKUP(CT$7,'Sun Curve Sum'!$A$7:$AG$161,18)</f>
        <v>42.279508198460185</v>
      </c>
      <c r="CU56" s="22">
        <f>VLOOKUP(CU$7,'Sun Curve Sum'!$A$7:$AG$161,18)</f>
        <v>44.006106522733369</v>
      </c>
      <c r="CV56" s="22">
        <f>VLOOKUP(CV$7,'Sun Curve Sum'!$A$7:$AG$161,18)</f>
        <v>44.823480938080245</v>
      </c>
      <c r="CW56" s="22">
        <f>VLOOKUP(CW$7,'Sun Curve Sum'!$A$7:$AG$161,18)</f>
        <v>43.600678286546689</v>
      </c>
      <c r="CX56" s="22">
        <f>VLOOKUP(CX$7,'Sun Curve Sum'!$A$7:$AG$161,18)</f>
        <v>42.016248480775495</v>
      </c>
      <c r="CY56" s="22">
        <f>VLOOKUP(CY$7,'Sun Curve Sum'!$A$7:$AG$161,18)</f>
        <v>39.58066190284211</v>
      </c>
      <c r="CZ56" s="22">
        <f>VLOOKUP(CZ$7,'Sun Curve Sum'!$A$7:$AG$161,18)</f>
        <v>39.756421845376096</v>
      </c>
      <c r="DA56" s="22">
        <f>VLOOKUP(DA$7,'Sun Curve Sum'!$A$7:$AG$161,18)</f>
        <v>40.200300722841682</v>
      </c>
      <c r="DB56" s="22">
        <f>VLOOKUP(DB$7,'Sun Curve Sum'!$A$7:$AG$161,18)</f>
        <v>40.725710646405823</v>
      </c>
      <c r="DC56" s="22">
        <f>VLOOKUP(DC$7,'Sun Curve Sum'!$A$7:$AG$161,18)</f>
        <v>41.169471109019142</v>
      </c>
      <c r="DD56" s="22">
        <f>VLOOKUP(DD$7,'Sun Curve Sum'!$A$7:$AG$161,18)</f>
        <v>41.100143521440387</v>
      </c>
      <c r="DE56" s="22">
        <f>VLOOKUP(DE$7,'Sun Curve Sum'!$A$7:$AG$161,18)</f>
        <v>41.100676809977784</v>
      </c>
      <c r="DF56" s="22">
        <f>VLOOKUP(DF$7,'Sun Curve Sum'!$A$7:$AG$161,18)</f>
        <v>43.171223528715046</v>
      </c>
      <c r="DG56" s="22">
        <f>VLOOKUP(DG$7,'Sun Curve Sum'!$A$7:$AG$161,18)</f>
        <v>44.919631993870667</v>
      </c>
      <c r="DH56" s="22">
        <f>VLOOKUP(DH$7,'Sun Curve Sum'!$A$7:$AG$161,18)</f>
        <v>45.789666609203259</v>
      </c>
      <c r="DI56" s="22">
        <f>VLOOKUP(DI$7,'Sun Curve Sum'!$A$7:$AG$161,18)</f>
        <v>44.58789963778171</v>
      </c>
      <c r="DJ56" s="22">
        <f>VLOOKUP(DJ$7,'Sun Curve Sum'!$A$7:$AG$161,18)</f>
        <v>43.020690731895286</v>
      </c>
      <c r="DK56" s="22">
        <f>VLOOKUP(DK$7,'Sun Curve Sum'!$A$7:$AG$161,18)</f>
        <v>40.191761181607326</v>
      </c>
      <c r="DL56" s="22">
        <f>VLOOKUP(DL$7,'Sun Curve Sum'!$A$7:$AG$161,18)</f>
        <v>40.38928212205083</v>
      </c>
      <c r="DM56" s="22">
        <f>VLOOKUP(DM$7,'Sun Curve Sum'!$A$7:$AG$161,18)</f>
        <v>40.857373022926311</v>
      </c>
      <c r="DN56" s="22">
        <f>VLOOKUP(DN$7,'Sun Curve Sum'!$A$7:$AG$161,18)</f>
        <v>41.40760109272167</v>
      </c>
      <c r="DO56" s="22">
        <f>VLOOKUP(DO$7,'Sun Curve Sum'!$A$7:$AG$161,18)</f>
        <v>41.877616636353508</v>
      </c>
      <c r="DP56" s="22">
        <f>VLOOKUP(DP$7,'Sun Curve Sum'!$A$7:$AG$161,18)</f>
        <v>41.832657785495186</v>
      </c>
      <c r="DQ56" s="22">
        <f>VLOOKUP(DQ$7,'Sun Curve Sum'!$A$7:$AG$161,18)</f>
        <v>41.857609712118617</v>
      </c>
      <c r="DR56" s="22">
        <f>VLOOKUP(DR$7,'Sun Curve Sum'!$A$7:$AG$161,18)</f>
        <v>44.372784528382887</v>
      </c>
      <c r="DS56" s="22">
        <f>VLOOKUP(DS$7,'Sun Curve Sum'!$A$7:$AG$161,18)</f>
        <v>46.138747391627177</v>
      </c>
      <c r="DT56" s="22">
        <f>VLOOKUP(DT$7,'Sun Curve Sum'!$A$7:$AG$161,18)</f>
        <v>47.050194052300036</v>
      </c>
      <c r="DU56" s="22">
        <f>VLOOKUP(DU$7,'Sun Curve Sum'!$A$7:$AG$161,18)</f>
        <v>45.84595609867231</v>
      </c>
      <c r="DV56" s="22">
        <f>VLOOKUP(DV$7,'Sun Curve Sum'!$A$7:$AG$161,18)</f>
        <v>44.272800107590513</v>
      </c>
      <c r="DW56" s="22">
        <f>VLOOKUP(DW$7,'Sun Curve Sum'!$A$7:$AG$161,18)</f>
        <v>41.016649003727068</v>
      </c>
      <c r="DX56" s="22">
        <f>VLOOKUP(DX$7,'Sun Curve Sum'!$A$7:$AG$161,18)</f>
        <v>41.220627039501636</v>
      </c>
      <c r="DY56" s="22">
        <f>VLOOKUP(DY$7,'Sun Curve Sum'!$A$7:$AG$161,18)</f>
        <v>41.697441837481996</v>
      </c>
      <c r="DZ56" s="22">
        <f>VLOOKUP(DZ$7,'Sun Curve Sum'!$A$7:$AG$161,18)</f>
        <v>42.256970835874824</v>
      </c>
      <c r="EA56" s="22">
        <f>VLOOKUP(EA$7,'Sun Curve Sum'!$A$7:$AG$161,18)</f>
        <v>42.73596634287702</v>
      </c>
      <c r="EB56" s="22">
        <f>VLOOKUP(EB$7,'Sun Curve Sum'!$A$7:$AG$161,18)</f>
        <v>42.696023487320026</v>
      </c>
      <c r="EC56" s="22">
        <f>VLOOKUP(EC$7,'Sun Curve Sum'!$A$7:$AG$161,18)</f>
        <v>42.726374701277095</v>
      </c>
      <c r="ED56" s="22">
        <f>VLOOKUP(ED$7,'Sun Curve Sum'!$A$7:$AG$161,18)</f>
        <v>44.912365616154986</v>
      </c>
      <c r="EE56" s="22">
        <f>VLOOKUP(EE$7,'Sun Curve Sum'!$A$7:$AG$161,18)</f>
        <v>46.698182379545514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6470.3477534509148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6985.380525784949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6464.2960010069537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4223.8732101221713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6402.6259278774332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5915.5228452782922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6302.6554063589574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Price'!A2</f>
        <v>37183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24.121794871794872</v>
      </c>
      <c r="L4" s="168">
        <f>P2Sun!U5</f>
        <v>24.250125000000001</v>
      </c>
      <c r="M4" s="168">
        <f>P2Sun!V5</f>
        <v>28.999813953488374</v>
      </c>
      <c r="N4" s="211">
        <f>AVERAGE(P2Sun!S5:V5)</f>
        <v>19.342933456320811</v>
      </c>
      <c r="O4" s="166">
        <f>P2Sun!W5</f>
        <v>27.749756097560979</v>
      </c>
      <c r="P4" s="168">
        <f>P2Sun!X5</f>
        <v>25.499888888888893</v>
      </c>
      <c r="Q4" s="168">
        <f>P2Sun!Y5</f>
        <v>22.000146341463417</v>
      </c>
      <c r="R4" s="208">
        <f>AVERAGE(P2Sun!Z5:AB5)</f>
        <v>20.000191912708605</v>
      </c>
      <c r="S4" s="208">
        <f>AVERAGE(P2Sun!AC5:AE5)</f>
        <v>30.999941838649161</v>
      </c>
      <c r="T4" s="208">
        <f>AVERAGE(P2Sun!AF5:AH5)</f>
        <v>26.666640031802824</v>
      </c>
      <c r="U4" s="209">
        <f>AVERAGE(P2Sun!W5:AH5)</f>
        <v>25.687509389782921</v>
      </c>
      <c r="V4" s="231">
        <f>AVERAGE(P2Sun!AI5:AT5)</f>
        <v>26.93754402696861</v>
      </c>
      <c r="W4" s="167">
        <f>AVERAGE(P2Sun!AU5:BF5)</f>
        <v>26.958385148089548</v>
      </c>
      <c r="X4" s="167">
        <f>AVERAGE(P2Sun!BG5:BI5,P2Sun!BS5:BU5,P2Sun!CE5:CG5,P2Sun!CQ5:CS5,P2Sun!DC5:DE5,P2Sun!DO5:DQ5,P2Sun!EA5:EC5,P2Sun!EM5:EO5,P2Sun!EY5:FA5,P2Sun!FK5:FM5)</f>
        <v>28.629676444217679</v>
      </c>
      <c r="Y4" s="208">
        <f>AVERAGE(P2Sun!BJ5:BL5,P2Sun!BV5:BX5,P2Sun!CH5:CJ5,P2Sun!CT5:CV5,P2Sun!DF5:DH5,P2Sun!DR5:DT5,P2Sun!ED5:EF5,P2Sun!EP5:ER5,P2Sun!FB5:FD5,P2Sun!FN5:FP5)</f>
        <v>23.265959434178185</v>
      </c>
      <c r="Z4" s="208">
        <f>AVERAGE(P2Sun!BM5:BO5,P2Sun!BY5:CA5,P2Sun!CK5:CM5,P2Sun!CW5:CY5,P2Sun!DI5:DK5,P2Sun!DU5:DW5,P2Sun!EG5:EI5,P2Sun!ES5:EU5,P2Sun!FE5:FG5,P2Sun!FQ5:FS5)</f>
        <v>33.118303682239805</v>
      </c>
      <c r="AA4" s="208">
        <f>AVERAGE(P2Sun!BP5:BR5,P2Sun!CB5:CD5,P2Sun!CN5:CP5,P2Sun!CZ5:DB5,P2Sun!DL5:DN5,P2Sun!DX5:DZ5,P2Sun!EJ5:EL5,P2Sun!EV5:EX5,P2Sun!FH5:FJ5,P2Sun!FT5:FV5)</f>
        <v>28.86859752134329</v>
      </c>
      <c r="AB4" s="209">
        <f>AVERAGE(P2Sun!BG5:FV5)</f>
        <v>28.470634270494752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24.121794871794872</v>
      </c>
      <c r="L5" s="168">
        <f>P2Sun!U7</f>
        <v>24.249749999999999</v>
      </c>
      <c r="M5" s="168">
        <f>P2Sun!V7</f>
        <v>28.499767441860463</v>
      </c>
      <c r="N5" s="211">
        <f>AVERAGE(P2Sun!S7:V7)</f>
        <v>19.217828078413831</v>
      </c>
      <c r="O5" s="166">
        <f>P2Sun!W7</f>
        <v>27.249975609756099</v>
      </c>
      <c r="P5" s="168">
        <f>P2Sun!X7</f>
        <v>25.000222222222224</v>
      </c>
      <c r="Q5" s="168">
        <f>P2Sun!Y7</f>
        <v>22.499926829268293</v>
      </c>
      <c r="R5" s="168">
        <f>AVERAGE(P2Sun!Z7:AB7)</f>
        <v>21.333341677364146</v>
      </c>
      <c r="S5" s="168">
        <f>AVERAGE(P2Sun!AC7:AE7)</f>
        <v>32.499865749426725</v>
      </c>
      <c r="T5" s="168">
        <f>AVERAGE(P2Sun!AF7:AH7)</f>
        <v>26.50036578215067</v>
      </c>
      <c r="U5" s="211">
        <f>AVERAGE(P2Sun!W7:AH7)</f>
        <v>26.312570357339265</v>
      </c>
      <c r="V5" s="210">
        <f>AVERAGE(P2Sun!AI7:AT7)</f>
        <v>28.508457337122778</v>
      </c>
      <c r="W5" s="166">
        <f>AVERAGE(P2Sun!AU7:BF7)</f>
        <v>28.530880364844517</v>
      </c>
      <c r="X5" s="166">
        <f>AVERAGE(P2Sun!BG7:BI7,P2Sun!BS7:BU7,P2Sun!CE7:CG7,P2Sun!CQ7:CS7,P2Sun!DC7:DE7,P2Sun!DO7:DQ7,P2Sun!EA7:EC7,P2Sun!EM7:EO7,P2Sun!EY7:FA7,P2Sun!FK7:FM7)</f>
        <v>31.338269538289111</v>
      </c>
      <c r="Y5" s="168">
        <f>AVERAGE(P2Sun!BJ7:BL7,P2Sun!BV7:BX7,P2Sun!CH7:CJ7,P2Sun!CT7:CV7,P2Sun!DF7:DH7,P2Sun!DR7:DT7,P2Sun!ED7:EF7,P2Sun!EP7:ER7,P2Sun!FB7:FD7,P2Sun!FN7:FP7)</f>
        <v>27.609973593903934</v>
      </c>
      <c r="Z5" s="168">
        <f>AVERAGE(P2Sun!BM7:BO7,P2Sun!BY7:CA7,P2Sun!CK7:CM7,P2Sun!CW7:CY7,P2Sun!DI7:DK7,P2Sun!DU7:DW7,P2Sun!EG7:EI7,P2Sun!ES7:EU7,P2Sun!FE7:FG7,P2Sun!FQ7:FS7)</f>
        <v>37.645724391758897</v>
      </c>
      <c r="AA5" s="168">
        <f>AVERAGE(P2Sun!BP7:BR7,P2Sun!CB7:CD7,P2Sun!CN7:CP7,P2Sun!CZ7:DB7,P2Sun!DL7:DN7,P2Sun!DX7:DZ7,P2Sun!EJ7:EL7,P2Sun!EV7:EX7,P2Sun!FH7:FJ7,P2Sun!FT7:FV7)</f>
        <v>33.211994323573634</v>
      </c>
      <c r="AB5" s="211">
        <f>AVERAGE(P2Sun!BG7:FV7)</f>
        <v>32.451490461881392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24.257435897435897</v>
      </c>
      <c r="L6" s="168">
        <f>P2Sun!U9</f>
        <v>24.250250000000001</v>
      </c>
      <c r="M6" s="168">
        <f>P2Sun!V9</f>
        <v>28.250046511627904</v>
      </c>
      <c r="N6" s="211">
        <f>AVERAGE(P2Sun!S9:V9)</f>
        <v>19.189433102265951</v>
      </c>
      <c r="O6" s="166">
        <f>P2Sun!W9</f>
        <v>28.000024390243908</v>
      </c>
      <c r="P6" s="168">
        <f>P2Sun!X9</f>
        <v>27.25011111111111</v>
      </c>
      <c r="Q6" s="168">
        <f>P2Sun!Y9</f>
        <v>25.999756097560976</v>
      </c>
      <c r="R6" s="168">
        <f>AVERAGE(P2Sun!Z9:AB9)</f>
        <v>24.249922443303387</v>
      </c>
      <c r="S6" s="168">
        <f>AVERAGE(P2Sun!AC9:AE9)</f>
        <v>31.499897942166239</v>
      </c>
      <c r="T6" s="168">
        <f>AVERAGE(P2Sun!AF9:AH9)</f>
        <v>27.083531107135759</v>
      </c>
      <c r="U6" s="211">
        <f>AVERAGE(P2Sun!W9:AH9)</f>
        <v>27.479162173061013</v>
      </c>
      <c r="V6" s="210">
        <f>AVERAGE(P2Sun!AI9:AT9)</f>
        <v>27.625010379751231</v>
      </c>
      <c r="W6" s="166">
        <f>AVERAGE(P2Sun!AU9:BF9)</f>
        <v>27.640131682780503</v>
      </c>
      <c r="X6" s="166">
        <f>AVERAGE(P2Sun!BG9:BI9,P2Sun!BS9:BU9,P2Sun!CE9:CG9,P2Sun!CQ9:CS9,P2Sun!DC9:DE9,P2Sun!DO9:DQ9,P2Sun!EA9:EC9,P2Sun!EM9:EO9,P2Sun!EY9:FA9,P2Sun!FK9:FM9)</f>
        <v>28.31733830071618</v>
      </c>
      <c r="Y6" s="168">
        <f>AVERAGE(P2Sun!BJ9:BL9,P2Sun!BV9:BX9,P2Sun!CH9:CJ9,P2Sun!CT9:CV9,P2Sun!DF9:DH9,P2Sun!DR9:DT9,P2Sun!ED9:EF9,P2Sun!EP9:ER9,P2Sun!FB9:FD9,P2Sun!FN9:FP9)</f>
        <v>27.754034102307674</v>
      </c>
      <c r="Z6" s="168">
        <f>AVERAGE(P2Sun!BM9:BO9,P2Sun!BY9:CA9,P2Sun!CK9:CM9,P2Sun!CW9:CY9,P2Sun!DI9:DK9,P2Sun!DU9:DW9,P2Sun!EG9:EI9,P2Sun!ES9:EU9,P2Sun!FE9:FG9,P2Sun!FQ9:FS9)</f>
        <v>31.310357699129508</v>
      </c>
      <c r="AA6" s="168">
        <f>AVERAGE(P2Sun!BP9:BR9,P2Sun!CB9:CD9,P2Sun!CN9:CP9,P2Sun!CZ9:DB9,P2Sun!DL9:DN9,P2Sun!DX9:DZ9,P2Sun!EJ9:EL9,P2Sun!EV9:EX9,P2Sun!FH9:FJ9,P2Sun!FT9:FV9)</f>
        <v>29.04494756270703</v>
      </c>
      <c r="AB6" s="211">
        <f>AVERAGE(P2Sun!BG9:FV9)</f>
        <v>29.106669416215095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23.53846153846154</v>
      </c>
      <c r="L8" s="168">
        <f>P2Sun!U13</f>
        <v>19.575000000000003</v>
      </c>
      <c r="M8" s="168">
        <f>P2Sun!V13</f>
        <v>23.323534883720932</v>
      </c>
      <c r="N8" s="211">
        <f>AVERAGE(P2Sun!S13:V13)</f>
        <v>16.609249105545619</v>
      </c>
      <c r="O8" s="166">
        <f>P2Sun!W13</f>
        <v>24.49963414634146</v>
      </c>
      <c r="P8" s="168">
        <f>P2Sun!X13</f>
        <v>24.500333333333337</v>
      </c>
      <c r="Q8" s="168">
        <f>P2Sun!Y13</f>
        <v>24.499707317073177</v>
      </c>
      <c r="R8" s="168">
        <f>AVERAGE(P2Sun!Z13:AB13)</f>
        <v>24.74990618314078</v>
      </c>
      <c r="S8" s="168">
        <f>AVERAGE(P2Sun!AC13:AE13)</f>
        <v>31.16690014592454</v>
      </c>
      <c r="T8" s="168">
        <f>AVERAGE(P2Sun!AF13:AH13)</f>
        <v>25.524299691910155</v>
      </c>
      <c r="U8" s="211">
        <f>AVERAGE(P2Sun!W13:AH13)</f>
        <v>26.485249404972866</v>
      </c>
      <c r="V8" s="210">
        <f>AVERAGE(P2Sun!AI13:AT13)</f>
        <v>27.462707473306597</v>
      </c>
      <c r="W8" s="166">
        <f>AVERAGE(P2Sun!AU13:BF13)</f>
        <v>27.663538656973106</v>
      </c>
      <c r="X8" s="166">
        <f>AVERAGE(P2Sun!BG13:BI13,P2Sun!BS13:BU13,P2Sun!CE13:CG13,P2Sun!CQ13:CS13,P2Sun!DC13:DE13,P2Sun!DO13:DQ13,P2Sun!EA13:EC13,P2Sun!EM13:EO13,P2Sun!EY13:FA13,P2Sun!FK13:FM13)</f>
        <v>27.879309933459798</v>
      </c>
      <c r="Y8" s="168">
        <f>AVERAGE(P2Sun!BJ13:BL13,P2Sun!BV13:BX13,P2Sun!CH13:CJ13,P2Sun!CT13:CV13,P2Sun!DF13:DH13,P2Sun!DR13:DT13,P2Sun!ED13:EF13,P2Sun!EP13:ER13,P2Sun!FB13:FD13,P2Sun!FN13:FP13)</f>
        <v>27.722619251848428</v>
      </c>
      <c r="Z8" s="168">
        <f>AVERAGE(P2Sun!BM13:BO13,P2Sun!BY13:CA13,P2Sun!CK13:CM13,P2Sun!CW13:CY13,P2Sun!DI13:DK13,P2Sun!DU13:DW13,P2Sun!EG13:EI13,P2Sun!ES13:EU13,P2Sun!FE13:FG13,P2Sun!FQ13:FS13)</f>
        <v>31.488983394599824</v>
      </c>
      <c r="AA8" s="168">
        <f>AVERAGE(P2Sun!BP13:BR13,P2Sun!CB13:CD13,P2Sun!CN13:CP13,P2Sun!CZ13:DB13,P2Sun!DL13:DN13,P2Sun!DX13:DZ13,P2Sun!EJ13:EL13,P2Sun!EV13:EX13,P2Sun!FH13:FJ13,P2Sun!FT13:FV13)</f>
        <v>27.980199467629969</v>
      </c>
      <c r="AB8" s="211">
        <f>AVERAGE(P2Sun!BG13:FV13)</f>
        <v>28.767778011884491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21.954615384615384</v>
      </c>
      <c r="L9" s="168">
        <f>P2Sun!U15</f>
        <v>19.25</v>
      </c>
      <c r="M9" s="168">
        <f>P2Sun!V15</f>
        <v>22.000162790697676</v>
      </c>
      <c r="N9" s="211">
        <f>AVERAGE(P2Sun!S15:V15)</f>
        <v>15.801194543828263</v>
      </c>
      <c r="O9" s="166">
        <f>P2Sun!W15</f>
        <v>22.500365853658536</v>
      </c>
      <c r="P9" s="168">
        <f>P2Sun!X15</f>
        <v>22.500222222222224</v>
      </c>
      <c r="Q9" s="168">
        <f>P2Sun!Y15</f>
        <v>22.500414634146345</v>
      </c>
      <c r="R9" s="168">
        <f>AVERAGE(P2Sun!Z15:AB15)</f>
        <v>22.749918699186992</v>
      </c>
      <c r="S9" s="168">
        <f>AVERAGE(P2Sun!AC15:AE15)</f>
        <v>31.166576818845112</v>
      </c>
      <c r="T9" s="168">
        <f>AVERAGE(P2Sun!AF15:AH15)</f>
        <v>24.067865583383025</v>
      </c>
      <c r="U9" s="211">
        <f>AVERAGE(P2Sun!W15:AH15)</f>
        <v>25.121173834522708</v>
      </c>
      <c r="V9" s="210">
        <f>AVERAGE(P2Sun!AI15:AT15)</f>
        <v>25.475293851191719</v>
      </c>
      <c r="W9" s="166">
        <f>AVERAGE(P2Sun!AU15:BF15)</f>
        <v>25.676048704650238</v>
      </c>
      <c r="X9" s="166">
        <f>AVERAGE(P2Sun!BG15:BI15,P2Sun!BS15:BU15,P2Sun!CE15:CG15,P2Sun!CQ15:CS15,P2Sun!DC15:DE15,P2Sun!DO15:DQ15,P2Sun!EA15:EC15,P2Sun!EM15:EO15,P2Sun!EY15:FA15,P2Sun!FK15:FM15)</f>
        <v>25.548014297158542</v>
      </c>
      <c r="Y9" s="168">
        <f>AVERAGE(P2Sun!BJ15:BL15,P2Sun!BV15:BX15,P2Sun!CH15:CJ15,P2Sun!CT15:CV15,P2Sun!DF15:DH15,P2Sun!DR15:DT15,P2Sun!ED15:EF15,P2Sun!EP15:ER15,P2Sun!FB15:FD15,P2Sun!FN15:FP15)</f>
        <v>25.393919705247239</v>
      </c>
      <c r="Z9" s="168">
        <f>AVERAGE(P2Sun!BM15:BO15,P2Sun!BY15:CA15,P2Sun!CK15:CM15,P2Sun!CW15:CY15,P2Sun!DI15:DK15,P2Sun!DU15:DW15,P2Sun!EG15:EI15,P2Sun!ES15:EU15,P2Sun!FE15:FG15,P2Sun!FQ15:FS15)</f>
        <v>29.976400284455895</v>
      </c>
      <c r="AA9" s="168">
        <f>AVERAGE(P2Sun!BP15:BR15,P2Sun!CB15:CD15,P2Sun!CN15:CP15,P2Sun!CZ15:DB15,P2Sun!DL15:DN15,P2Sun!DX15:DZ15,P2Sun!EJ15:EL15,P2Sun!EV15:EX15,P2Sun!FH15:FJ15,P2Sun!FT15:FV15)</f>
        <v>26.1989852001043</v>
      </c>
      <c r="AB9" s="211">
        <f>AVERAGE(P2Sun!BG15:FV15)</f>
        <v>26.779329871741492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22.352051282051281</v>
      </c>
      <c r="L10" s="178">
        <f>P2Sun!U17</f>
        <v>19.625</v>
      </c>
      <c r="M10" s="178">
        <f>P2Sun!V17</f>
        <v>22.721093023255815</v>
      </c>
      <c r="N10" s="212">
        <f>AVERAGE(P2Sun!S17:V17)</f>
        <v>16.174536076326774</v>
      </c>
      <c r="O10" s="177">
        <f>P2Sun!W17</f>
        <v>23.067439024390243</v>
      </c>
      <c r="P10" s="178">
        <f>P2Sun!X17</f>
        <v>22.990222222222226</v>
      </c>
      <c r="Q10" s="178">
        <f>P2Sun!Y17</f>
        <v>22.97675609756098</v>
      </c>
      <c r="R10" s="178">
        <f>AVERAGE(P2Sun!Z17:AB17)</f>
        <v>24.01612537441164</v>
      </c>
      <c r="S10" s="178">
        <f>AVERAGE(P2Sun!AC17:AE17)</f>
        <v>34.206810298102987</v>
      </c>
      <c r="T10" s="178">
        <f>AVERAGE(P2Sun!AF17:AH17)</f>
        <v>24.889372242098986</v>
      </c>
      <c r="U10" s="212">
        <f>AVERAGE(P2Sun!W17:AH17)</f>
        <v>26.530945090667856</v>
      </c>
      <c r="V10" s="213">
        <f>AVERAGE(P2Sun!AI17:AT17)</f>
        <v>26.7385919177961</v>
      </c>
      <c r="W10" s="177">
        <f>AVERAGE(P2Sun!AU17:BF17)</f>
        <v>26.941906675187976</v>
      </c>
      <c r="X10" s="177">
        <f>AVERAGE(P2Sun!BG17:BI17,P2Sun!BS17:BU17,P2Sun!CE17:CG17,P2Sun!CQ17:CS17,P2Sun!DC17:DE17,P2Sun!DO17:DQ17,P2Sun!EA17:EC17,P2Sun!EM17:EO17,P2Sun!EY17:FA17,P2Sun!FK17:FM17)</f>
        <v>26.451258898843864</v>
      </c>
      <c r="Y10" s="178">
        <f>AVERAGE(P2Sun!BJ17:BL17,P2Sun!BV17:BX17,P2Sun!CH17:CJ17,P2Sun!CT17:CV17,P2Sun!DF17:DH17,P2Sun!DR17:DT17,P2Sun!ED17:EF17,P2Sun!EP17:ER17,P2Sun!FB17:FD17,P2Sun!FN17:FP17)</f>
        <v>26.453627549730822</v>
      </c>
      <c r="Z10" s="178">
        <f>AVERAGE(P2Sun!BM17:BO17,P2Sun!BY17:CA17,P2Sun!CK17:CM17,P2Sun!CW17:CY17,P2Sun!DI17:DK17,P2Sun!DU17:DW17,P2Sun!EG17:EI17,P2Sun!ES17:EU17,P2Sun!FE17:FG17,P2Sun!FQ17:FS17)</f>
        <v>31.689344546754388</v>
      </c>
      <c r="AA10" s="178">
        <f>AVERAGE(P2Sun!BP17:BR17,P2Sun!CB17:CD17,P2Sun!CN17:CP17,P2Sun!CZ17:DB17,P2Sun!DL17:DN17,P2Sun!DX17:DZ17,P2Sun!EJ17:EL17,P2Sun!EV17:EX17,P2Sun!FH17:FJ17,P2Sun!FT17:FV17)</f>
        <v>27.054932965942164</v>
      </c>
      <c r="AB10" s="212">
        <f>AVERAGE(P2Sun!BG17:FV17)</f>
        <v>27.91229099031781</v>
      </c>
    </row>
    <row r="14" spans="1:28" ht="13.8" thickBot="1" x14ac:dyDescent="0.3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8" thickBot="1" x14ac:dyDescent="0.3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1.3910256410256423</v>
      </c>
      <c r="L16" s="189">
        <f t="shared" si="0"/>
        <v>1.139999999999997</v>
      </c>
      <c r="M16" s="189">
        <f t="shared" si="0"/>
        <v>-4.6511627907008801E-4</v>
      </c>
      <c r="N16" s="200">
        <f t="shared" si="0"/>
        <v>0.63264013118664053</v>
      </c>
      <c r="O16" s="187">
        <f t="shared" ref="O16:Q22" si="1">O4-O27</f>
        <v>0.24960975609756275</v>
      </c>
      <c r="P16" s="189">
        <f t="shared" si="1"/>
        <v>1.5002222222222237</v>
      </c>
      <c r="Q16" s="189">
        <f t="shared" si="1"/>
        <v>1.0002682926829287</v>
      </c>
      <c r="R16" s="194">
        <f t="shared" si="0"/>
        <v>1.854942233663337E-4</v>
      </c>
      <c r="S16" s="194">
        <f t="shared" si="0"/>
        <v>-8.9430894309572295E-5</v>
      </c>
      <c r="T16" s="189">
        <f t="shared" si="0"/>
        <v>0.29663034188034132</v>
      </c>
      <c r="U16" s="198">
        <f t="shared" si="0"/>
        <v>0.30335662388590734</v>
      </c>
      <c r="V16" s="194">
        <f t="shared" si="0"/>
        <v>7.4288410353194223E-2</v>
      </c>
      <c r="W16" s="197">
        <f t="shared" si="0"/>
        <v>7.4273943112398655E-2</v>
      </c>
      <c r="X16" s="188">
        <f t="shared" si="0"/>
        <v>9.1728016681003055E-5</v>
      </c>
      <c r="Y16" s="194">
        <f t="shared" si="0"/>
        <v>-3.5167079641240662E-5</v>
      </c>
      <c r="Z16" s="194">
        <f t="shared" si="0"/>
        <v>3.6511200256938992E-5</v>
      </c>
      <c r="AA16" s="194">
        <f t="shared" si="0"/>
        <v>0.29672024282203679</v>
      </c>
      <c r="AB16" s="198">
        <f t="shared" si="0"/>
        <v>7.4203328739841368E-2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0.9935897435897445</v>
      </c>
      <c r="L17" s="189">
        <f t="shared" si="2"/>
        <v>0.99974999999999881</v>
      </c>
      <c r="M17" s="189">
        <f t="shared" si="2"/>
        <v>-0.50020930232558314</v>
      </c>
      <c r="N17" s="200">
        <f t="shared" si="2"/>
        <v>0.37328261031603915</v>
      </c>
      <c r="O17" s="187">
        <f t="shared" si="1"/>
        <v>0.2496097560975592</v>
      </c>
      <c r="P17" s="189">
        <f t="shared" si="1"/>
        <v>1.5002222222222237</v>
      </c>
      <c r="Q17" s="189">
        <f t="shared" si="1"/>
        <v>1.0002682926829252</v>
      </c>
      <c r="R17" s="189">
        <f t="shared" si="2"/>
        <v>1.854942233663337E-4</v>
      </c>
      <c r="S17" s="189">
        <f t="shared" si="2"/>
        <v>-8.9430894306019582E-5</v>
      </c>
      <c r="T17" s="189">
        <f t="shared" si="2"/>
        <v>0.25017074140330209</v>
      </c>
      <c r="U17" s="200">
        <f t="shared" si="2"/>
        <v>0.29174172376664487</v>
      </c>
      <c r="V17" s="189">
        <f t="shared" si="2"/>
        <v>0.19300298030489316</v>
      </c>
      <c r="W17" s="199">
        <f t="shared" si="2"/>
        <v>0.19750688862875876</v>
      </c>
      <c r="X17" s="187">
        <f t="shared" si="2"/>
        <v>0.2003391745644123</v>
      </c>
      <c r="Y17" s="189">
        <f t="shared" si="2"/>
        <v>0.15527539107979393</v>
      </c>
      <c r="Z17" s="189">
        <f t="shared" si="2"/>
        <v>0.120725159377713</v>
      </c>
      <c r="AA17" s="189">
        <f t="shared" si="2"/>
        <v>0.3009969318621728</v>
      </c>
      <c r="AB17" s="200">
        <f t="shared" si="2"/>
        <v>0.19433416422101857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0.7948717948717956</v>
      </c>
      <c r="L18" s="189">
        <f t="shared" si="3"/>
        <v>1.2504999999999988</v>
      </c>
      <c r="M18" s="189">
        <f t="shared" si="3"/>
        <v>1.7503720930232554</v>
      </c>
      <c r="N18" s="200">
        <f t="shared" si="3"/>
        <v>0.94893597197376067</v>
      </c>
      <c r="O18" s="187">
        <f t="shared" si="1"/>
        <v>1.0003902439024479</v>
      </c>
      <c r="P18" s="189">
        <f t="shared" si="1"/>
        <v>0.49988888888888638</v>
      </c>
      <c r="Q18" s="189">
        <f t="shared" si="1"/>
        <v>0.24943902439024157</v>
      </c>
      <c r="R18" s="189">
        <f t="shared" si="3"/>
        <v>0.24972700042790663</v>
      </c>
      <c r="S18" s="189">
        <f t="shared" si="3"/>
        <v>0.83320605140117365</v>
      </c>
      <c r="T18" s="189">
        <f t="shared" si="3"/>
        <v>8.3457364341086304E-2</v>
      </c>
      <c r="U18" s="200">
        <f t="shared" si="3"/>
        <v>0.43740745047433904</v>
      </c>
      <c r="V18" s="189">
        <f t="shared" si="3"/>
        <v>0.62503155389515541</v>
      </c>
      <c r="W18" s="199">
        <f t="shared" si="3"/>
        <v>0.38917963938887112</v>
      </c>
      <c r="X18" s="187">
        <f t="shared" si="3"/>
        <v>0.22594525970187007</v>
      </c>
      <c r="Y18" s="189">
        <f t="shared" si="3"/>
        <v>0.17397495459792367</v>
      </c>
      <c r="Z18" s="189">
        <f t="shared" si="3"/>
        <v>1.1796350250744965</v>
      </c>
      <c r="AA18" s="189">
        <f t="shared" si="3"/>
        <v>0.32723677121704853</v>
      </c>
      <c r="AB18" s="200">
        <f t="shared" si="3"/>
        <v>0.47669800264782936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0.31948717948717942</v>
      </c>
      <c r="L20" s="189">
        <f t="shared" si="5"/>
        <v>7.5000000000002842E-2</v>
      </c>
      <c r="M20" s="189">
        <f t="shared" si="5"/>
        <v>7.3116279069768808E-2</v>
      </c>
      <c r="N20" s="200">
        <f t="shared" si="5"/>
        <v>0.11690086463923777</v>
      </c>
      <c r="O20" s="187">
        <f t="shared" si="1"/>
        <v>0.24948780487804001</v>
      </c>
      <c r="P20" s="189">
        <f t="shared" si="1"/>
        <v>0.25055555555555742</v>
      </c>
      <c r="Q20" s="189">
        <f t="shared" si="1"/>
        <v>0.24948780487805422</v>
      </c>
      <c r="R20" s="189">
        <f t="shared" si="5"/>
        <v>0.24982862644415604</v>
      </c>
      <c r="S20" s="189">
        <f t="shared" si="5"/>
        <v>0.50017031478007468</v>
      </c>
      <c r="T20" s="189">
        <f t="shared" si="5"/>
        <v>-0.14226356589147215</v>
      </c>
      <c r="U20" s="200">
        <f t="shared" si="5"/>
        <v>0.21439477427582432</v>
      </c>
      <c r="V20" s="189">
        <f t="shared" si="5"/>
        <v>-3.7300813008130262E-2</v>
      </c>
      <c r="W20" s="199">
        <f t="shared" si="5"/>
        <v>-3.7300813008130262E-2</v>
      </c>
      <c r="X20" s="187">
        <f t="shared" si="5"/>
        <v>0</v>
      </c>
      <c r="Y20" s="189">
        <f t="shared" si="5"/>
        <v>0</v>
      </c>
      <c r="Z20" s="189">
        <f t="shared" si="5"/>
        <v>0</v>
      </c>
      <c r="AA20" s="189">
        <f t="shared" si="5"/>
        <v>-0.14644940138562035</v>
      </c>
      <c r="AB20" s="200">
        <f t="shared" si="5"/>
        <v>-3.6612350346402422E-2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0.67246153846153689</v>
      </c>
      <c r="L21" s="189">
        <f t="shared" si="6"/>
        <v>1.25</v>
      </c>
      <c r="M21" s="189">
        <f t="shared" si="6"/>
        <v>0.49990697674418527</v>
      </c>
      <c r="N21" s="200">
        <f t="shared" si="6"/>
        <v>0.60559212880142965</v>
      </c>
      <c r="O21" s="187">
        <f t="shared" si="1"/>
        <v>0.25024390243902062</v>
      </c>
      <c r="P21" s="189">
        <f t="shared" si="1"/>
        <v>0.24977777777777632</v>
      </c>
      <c r="Q21" s="189">
        <f t="shared" si="1"/>
        <v>0.25024390243902417</v>
      </c>
      <c r="R21" s="189">
        <f t="shared" si="6"/>
        <v>0.24984178433889426</v>
      </c>
      <c r="S21" s="189">
        <f t="shared" si="6"/>
        <v>0.49983001280561723</v>
      </c>
      <c r="T21" s="189">
        <f t="shared" si="6"/>
        <v>0.40112015503875753</v>
      </c>
      <c r="U21" s="200">
        <f t="shared" si="6"/>
        <v>0.3502201199337982</v>
      </c>
      <c r="V21" s="189">
        <f t="shared" si="6"/>
        <v>0.10025000000000261</v>
      </c>
      <c r="W21" s="199">
        <f t="shared" si="6"/>
        <v>0.10021875000000335</v>
      </c>
      <c r="X21" s="187">
        <f t="shared" si="6"/>
        <v>0</v>
      </c>
      <c r="Y21" s="189">
        <f t="shared" si="6"/>
        <v>0</v>
      </c>
      <c r="Z21" s="189">
        <f t="shared" si="6"/>
        <v>0</v>
      </c>
      <c r="AA21" s="189">
        <f t="shared" si="6"/>
        <v>0.40098035714285629</v>
      </c>
      <c r="AB21" s="200">
        <f t="shared" si="6"/>
        <v>0.10024508928572473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0.67246153846153689</v>
      </c>
      <c r="L22" s="202">
        <f t="shared" si="7"/>
        <v>1.25</v>
      </c>
      <c r="M22" s="202">
        <f t="shared" si="7"/>
        <v>0.49990697674418527</v>
      </c>
      <c r="N22" s="207">
        <f t="shared" si="7"/>
        <v>0.60559212880142965</v>
      </c>
      <c r="O22" s="201">
        <f t="shared" si="1"/>
        <v>0.25024390243902062</v>
      </c>
      <c r="P22" s="202">
        <f t="shared" si="1"/>
        <v>0.24977777777777987</v>
      </c>
      <c r="Q22" s="202">
        <f t="shared" si="1"/>
        <v>0.25024390243902772</v>
      </c>
      <c r="R22" s="202">
        <f t="shared" si="7"/>
        <v>0.24984178433889781</v>
      </c>
      <c r="S22" s="202">
        <f t="shared" si="7"/>
        <v>0.49983001280562434</v>
      </c>
      <c r="T22" s="202">
        <f t="shared" si="7"/>
        <v>0.40112015503875753</v>
      </c>
      <c r="U22" s="207">
        <f t="shared" si="7"/>
        <v>0.3502201199337982</v>
      </c>
      <c r="V22" s="202">
        <f t="shared" si="7"/>
        <v>0.10024999999999906</v>
      </c>
      <c r="W22" s="206">
        <f t="shared" si="7"/>
        <v>0.10021875000000335</v>
      </c>
      <c r="X22" s="201">
        <f t="shared" si="7"/>
        <v>0</v>
      </c>
      <c r="Y22" s="202">
        <f t="shared" si="7"/>
        <v>0</v>
      </c>
      <c r="Z22" s="202">
        <f t="shared" si="7"/>
        <v>0</v>
      </c>
      <c r="AA22" s="202">
        <f t="shared" si="7"/>
        <v>0.40098035714284919</v>
      </c>
      <c r="AB22" s="207">
        <f t="shared" si="7"/>
        <v>0.10024508928571052</v>
      </c>
    </row>
    <row r="25" spans="1:28" ht="13.8" thickBot="1" x14ac:dyDescent="0.3">
      <c r="A25" s="184">
        <f>A2-1</f>
        <v>37182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22.73076923076923</v>
      </c>
      <c r="L27" s="208">
        <v>23.110125000000004</v>
      </c>
      <c r="M27" s="208">
        <v>29.000279069767444</v>
      </c>
      <c r="N27" s="209">
        <v>18.71029332513417</v>
      </c>
      <c r="O27" s="189">
        <v>27.500146341463417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26.370009689922483</v>
      </c>
      <c r="U27" s="168">
        <v>25.384152765897014</v>
      </c>
      <c r="V27" s="210">
        <v>26.863255616615415</v>
      </c>
      <c r="W27" s="168">
        <v>26.884111204977149</v>
      </c>
      <c r="X27" s="167">
        <v>28.629584716200998</v>
      </c>
      <c r="Y27" s="208">
        <v>23.265994601257827</v>
      </c>
      <c r="Z27" s="208">
        <v>33.118267171039548</v>
      </c>
      <c r="AA27" s="208">
        <v>28.571877278521253</v>
      </c>
      <c r="AB27" s="209">
        <v>28.396430941754911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23.128205128205128</v>
      </c>
      <c r="L28" s="168">
        <v>23.25</v>
      </c>
      <c r="M28" s="168">
        <v>28.999976744186046</v>
      </c>
      <c r="N28" s="211">
        <v>18.844545468097792</v>
      </c>
      <c r="O28" s="189">
        <v>27.00036585365854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26.250195040747368</v>
      </c>
      <c r="U28" s="168">
        <v>26.02082863357262</v>
      </c>
      <c r="V28" s="210">
        <v>28.315454356817884</v>
      </c>
      <c r="W28" s="168">
        <v>28.333373476215758</v>
      </c>
      <c r="X28" s="166">
        <v>31.137930363724699</v>
      </c>
      <c r="Y28" s="168">
        <v>27.45469820282414</v>
      </c>
      <c r="Z28" s="168">
        <v>37.524999232381184</v>
      </c>
      <c r="AA28" s="168">
        <v>32.910997391711462</v>
      </c>
      <c r="AB28" s="211">
        <v>32.257156297660373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23.462564102564102</v>
      </c>
      <c r="L29" s="168">
        <v>22.999750000000002</v>
      </c>
      <c r="M29" s="168">
        <v>26.499674418604648</v>
      </c>
      <c r="N29" s="211">
        <v>18.240497130292191</v>
      </c>
      <c r="O29" s="189">
        <v>26.99963414634146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27.000073742794672</v>
      </c>
      <c r="U29" s="168">
        <v>27.041754722586674</v>
      </c>
      <c r="V29" s="210">
        <v>26.999978825856076</v>
      </c>
      <c r="W29" s="168">
        <v>27.250952043391631</v>
      </c>
      <c r="X29" s="166">
        <v>28.09139304101431</v>
      </c>
      <c r="Y29" s="168">
        <v>27.580059147709751</v>
      </c>
      <c r="Z29" s="168">
        <v>30.130722674055011</v>
      </c>
      <c r="AA29" s="168">
        <v>28.717710791489981</v>
      </c>
      <c r="AB29" s="211">
        <v>28.629971413567265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23.218974358974361</v>
      </c>
      <c r="L31" s="168">
        <v>19.5</v>
      </c>
      <c r="M31" s="168">
        <v>23.250418604651163</v>
      </c>
      <c r="N31" s="211">
        <v>16.492348240906381</v>
      </c>
      <c r="O31" s="189">
        <v>24.25014634146342</v>
      </c>
      <c r="P31" s="168">
        <v>24.24977777777778</v>
      </c>
      <c r="Q31" s="168">
        <v>24.250219512195123</v>
      </c>
      <c r="R31" s="168">
        <v>24.500077556696624</v>
      </c>
      <c r="S31" s="168">
        <v>30.666729831144465</v>
      </c>
      <c r="T31" s="168">
        <v>25.666563257801627</v>
      </c>
      <c r="U31" s="168">
        <v>26.270854630697041</v>
      </c>
      <c r="V31" s="210">
        <v>27.500008286314728</v>
      </c>
      <c r="W31" s="168">
        <v>27.700839469981236</v>
      </c>
      <c r="X31" s="166">
        <v>27.879309933459798</v>
      </c>
      <c r="Y31" s="168">
        <v>27.722619251848428</v>
      </c>
      <c r="Z31" s="168">
        <v>31.488983394599824</v>
      </c>
      <c r="AA31" s="168">
        <v>28.12664886901559</v>
      </c>
      <c r="AB31" s="211">
        <v>28.804390362230894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21.282153846153847</v>
      </c>
      <c r="L32" s="168">
        <v>18</v>
      </c>
      <c r="M32" s="168">
        <v>21.500255813953491</v>
      </c>
      <c r="N32" s="211">
        <v>15.195602415026833</v>
      </c>
      <c r="O32" s="189">
        <v>22.250121951219516</v>
      </c>
      <c r="P32" s="168">
        <v>22.250444444444447</v>
      </c>
      <c r="Q32" s="168">
        <v>22.250170731707321</v>
      </c>
      <c r="R32" s="168">
        <v>22.500076914848098</v>
      </c>
      <c r="S32" s="168">
        <v>30.666746806039495</v>
      </c>
      <c r="T32" s="168">
        <v>23.666745428344267</v>
      </c>
      <c r="U32" s="168">
        <v>24.770953714588909</v>
      </c>
      <c r="V32" s="210">
        <v>25.375043851191716</v>
      </c>
      <c r="W32" s="168">
        <v>25.575829954650235</v>
      </c>
      <c r="X32" s="166">
        <v>25.548014297158542</v>
      </c>
      <c r="Y32" s="168">
        <v>25.393919705247239</v>
      </c>
      <c r="Z32" s="168">
        <v>29.976400284455895</v>
      </c>
      <c r="AA32" s="168">
        <v>25.798004842961443</v>
      </c>
      <c r="AB32" s="211">
        <v>26.679084782455767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21.679589743589744</v>
      </c>
      <c r="L33" s="178">
        <v>18.375</v>
      </c>
      <c r="M33" s="178">
        <v>22.22118604651163</v>
      </c>
      <c r="N33" s="212">
        <v>15.568943947525344</v>
      </c>
      <c r="O33" s="202">
        <v>22.817195121951222</v>
      </c>
      <c r="P33" s="178">
        <v>22.740444444444446</v>
      </c>
      <c r="Q33" s="178">
        <v>22.726512195121952</v>
      </c>
      <c r="R33" s="178">
        <v>23.766283590072742</v>
      </c>
      <c r="S33" s="178">
        <v>33.706980285297362</v>
      </c>
      <c r="T33" s="178">
        <v>24.488252087060228</v>
      </c>
      <c r="U33" s="178">
        <v>26.180724970734058</v>
      </c>
      <c r="V33" s="213">
        <v>26.638341917796101</v>
      </c>
      <c r="W33" s="178">
        <v>26.841687925187973</v>
      </c>
      <c r="X33" s="177">
        <v>26.451258898843864</v>
      </c>
      <c r="Y33" s="178">
        <v>26.453627549730822</v>
      </c>
      <c r="Z33" s="178">
        <v>31.689344546754388</v>
      </c>
      <c r="AA33" s="178">
        <v>26.653952608799315</v>
      </c>
      <c r="AB33" s="212">
        <v>27.8120459010321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37183</v>
      </c>
      <c r="D1" s="232">
        <f>A1</f>
        <v>37183</v>
      </c>
      <c r="J1" s="234" t="s">
        <v>94</v>
      </c>
      <c r="P1" s="232">
        <f>A1</f>
        <v>37183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28.25</v>
      </c>
      <c r="C18" s="233">
        <v>29</v>
      </c>
      <c r="D18" s="233">
        <v>28.5</v>
      </c>
      <c r="E18" s="233">
        <v>29</v>
      </c>
      <c r="F18" s="233">
        <v>27.75</v>
      </c>
      <c r="H18" s="239">
        <f t="shared" si="0"/>
        <v>2.25</v>
      </c>
      <c r="I18" s="239">
        <f t="shared" si="1"/>
        <v>1</v>
      </c>
      <c r="J18" s="239">
        <f t="shared" si="2"/>
        <v>0</v>
      </c>
      <c r="K18" s="239">
        <f t="shared" si="3"/>
        <v>-0.5</v>
      </c>
      <c r="L18" s="239">
        <f t="shared" si="4"/>
        <v>0.5</v>
      </c>
      <c r="N18" s="233">
        <v>26</v>
      </c>
      <c r="O18" s="233">
        <v>28</v>
      </c>
      <c r="P18" s="233">
        <v>28.5</v>
      </c>
      <c r="Q18" s="233">
        <v>29.5</v>
      </c>
      <c r="R18" s="233">
        <v>27.25</v>
      </c>
    </row>
    <row r="19" spans="1:18" ht="12.75" customHeight="1" x14ac:dyDescent="0.2">
      <c r="A19" s="238">
        <f t="shared" si="5"/>
        <v>37225</v>
      </c>
      <c r="B19" s="233">
        <v>28.75</v>
      </c>
      <c r="C19" s="233">
        <v>29.5</v>
      </c>
      <c r="D19" s="233">
        <v>29.75</v>
      </c>
      <c r="E19" s="233">
        <v>28.6</v>
      </c>
      <c r="F19" s="233">
        <v>27.75</v>
      </c>
      <c r="H19" s="239">
        <f t="shared" si="0"/>
        <v>1.25</v>
      </c>
      <c r="I19" s="239">
        <f t="shared" si="1"/>
        <v>1.25</v>
      </c>
      <c r="J19" s="239">
        <f t="shared" si="2"/>
        <v>0.5</v>
      </c>
      <c r="K19" s="239">
        <f t="shared" si="3"/>
        <v>0</v>
      </c>
      <c r="L19" s="239">
        <f t="shared" si="4"/>
        <v>0.25</v>
      </c>
      <c r="N19" s="233">
        <v>27.5</v>
      </c>
      <c r="O19" s="233">
        <v>28.25</v>
      </c>
      <c r="P19" s="233">
        <v>29.25</v>
      </c>
      <c r="Q19" s="233">
        <v>28.6</v>
      </c>
      <c r="R19" s="233">
        <v>27.5</v>
      </c>
    </row>
    <row r="20" spans="1:18" ht="12.75" customHeight="1" x14ac:dyDescent="0.2">
      <c r="A20" s="238">
        <f t="shared" si="5"/>
        <v>37256</v>
      </c>
      <c r="B20" s="233">
        <v>36.75</v>
      </c>
      <c r="C20" s="233">
        <v>37</v>
      </c>
      <c r="D20" s="233">
        <v>36.75</v>
      </c>
      <c r="E20" s="233">
        <v>34.1</v>
      </c>
      <c r="F20" s="233">
        <v>32.1</v>
      </c>
      <c r="H20" s="239">
        <f t="shared" si="0"/>
        <v>0.5</v>
      </c>
      <c r="I20" s="239">
        <f t="shared" si="1"/>
        <v>0.5</v>
      </c>
      <c r="J20" s="239">
        <f t="shared" si="2"/>
        <v>0.75</v>
      </c>
      <c r="K20" s="239">
        <f t="shared" si="3"/>
        <v>0.35000000000000142</v>
      </c>
      <c r="L20" s="239">
        <f t="shared" si="4"/>
        <v>0.35000000000000142</v>
      </c>
      <c r="N20" s="233">
        <v>36.25</v>
      </c>
      <c r="O20" s="233">
        <v>36.5</v>
      </c>
      <c r="P20" s="233">
        <v>36</v>
      </c>
      <c r="Q20" s="233">
        <v>33.75</v>
      </c>
      <c r="R20" s="233">
        <v>31.75</v>
      </c>
    </row>
    <row r="21" spans="1:18" ht="12.75" customHeight="1" x14ac:dyDescent="0.2">
      <c r="A21" s="238">
        <f t="shared" si="5"/>
        <v>37287</v>
      </c>
      <c r="B21" s="233">
        <v>36.75</v>
      </c>
      <c r="C21" s="233">
        <v>36.75</v>
      </c>
      <c r="D21" s="233">
        <v>36.75</v>
      </c>
      <c r="E21" s="233">
        <v>35</v>
      </c>
      <c r="F21" s="233">
        <v>32.75</v>
      </c>
      <c r="H21" s="239">
        <f t="shared" si="0"/>
        <v>0.5</v>
      </c>
      <c r="I21" s="239">
        <f t="shared" si="1"/>
        <v>0.5</v>
      </c>
      <c r="J21" s="239">
        <f t="shared" si="2"/>
        <v>1</v>
      </c>
      <c r="K21" s="239">
        <f t="shared" si="3"/>
        <v>0.5</v>
      </c>
      <c r="L21" s="239">
        <f t="shared" si="4"/>
        <v>0.5</v>
      </c>
      <c r="N21" s="233">
        <v>36.25</v>
      </c>
      <c r="O21" s="233">
        <v>36.25</v>
      </c>
      <c r="P21" s="233">
        <v>35.75</v>
      </c>
      <c r="Q21" s="233">
        <v>34.5</v>
      </c>
      <c r="R21" s="233">
        <v>32.25</v>
      </c>
    </row>
    <row r="22" spans="1:18" ht="12.75" customHeight="1" x14ac:dyDescent="0.2">
      <c r="A22" s="238">
        <f t="shared" si="5"/>
        <v>37315</v>
      </c>
      <c r="B22" s="233">
        <v>34.75</v>
      </c>
      <c r="C22" s="233">
        <v>34.65</v>
      </c>
      <c r="D22" s="233">
        <v>35.75</v>
      </c>
      <c r="E22" s="233">
        <v>34.25</v>
      </c>
      <c r="F22" s="233">
        <v>32.25</v>
      </c>
      <c r="H22" s="239">
        <f t="shared" si="0"/>
        <v>0.75</v>
      </c>
      <c r="I22" s="239">
        <f t="shared" si="1"/>
        <v>0.75</v>
      </c>
      <c r="J22" s="239">
        <f t="shared" si="2"/>
        <v>0.25</v>
      </c>
      <c r="K22" s="239">
        <f t="shared" si="3"/>
        <v>0.5</v>
      </c>
      <c r="L22" s="239">
        <f t="shared" si="4"/>
        <v>0.5</v>
      </c>
      <c r="N22" s="233">
        <v>34</v>
      </c>
      <c r="O22" s="233">
        <v>33.9</v>
      </c>
      <c r="P22" s="233">
        <v>35.5</v>
      </c>
      <c r="Q22" s="233">
        <v>33.75</v>
      </c>
      <c r="R22" s="233">
        <v>31.75</v>
      </c>
    </row>
    <row r="23" spans="1:18" x14ac:dyDescent="0.2">
      <c r="A23" s="238">
        <f t="shared" si="5"/>
        <v>37346</v>
      </c>
      <c r="B23" s="233">
        <v>31.5</v>
      </c>
      <c r="C23" s="233">
        <v>31.5</v>
      </c>
      <c r="D23" s="233">
        <v>34.5</v>
      </c>
      <c r="E23" s="233">
        <v>33.5</v>
      </c>
      <c r="F23" s="233">
        <v>31.75</v>
      </c>
      <c r="H23" s="239">
        <f t="shared" si="0"/>
        <v>1</v>
      </c>
      <c r="I23" s="239">
        <f t="shared" si="1"/>
        <v>1</v>
      </c>
      <c r="J23" s="239">
        <f t="shared" si="2"/>
        <v>1.5</v>
      </c>
      <c r="K23" s="239">
        <f t="shared" si="3"/>
        <v>0.5</v>
      </c>
      <c r="L23" s="239">
        <f t="shared" si="4"/>
        <v>0.5</v>
      </c>
      <c r="N23" s="233">
        <v>30.5</v>
      </c>
      <c r="O23" s="233">
        <v>30.5</v>
      </c>
      <c r="P23" s="233">
        <v>33</v>
      </c>
      <c r="Q23" s="233">
        <v>33</v>
      </c>
      <c r="R23" s="233">
        <v>31.25</v>
      </c>
    </row>
    <row r="24" spans="1:18" x14ac:dyDescent="0.2">
      <c r="A24" s="238">
        <f t="shared" si="5"/>
        <v>37376</v>
      </c>
      <c r="B24" s="233">
        <v>29.25</v>
      </c>
      <c r="C24" s="233">
        <v>31.25</v>
      </c>
      <c r="D24" s="233">
        <v>31.5</v>
      </c>
      <c r="E24" s="233">
        <v>31.5</v>
      </c>
      <c r="F24" s="233">
        <v>31</v>
      </c>
      <c r="H24" s="239">
        <f t="shared" si="0"/>
        <v>1.25</v>
      </c>
      <c r="I24" s="239">
        <f t="shared" si="1"/>
        <v>1.25</v>
      </c>
      <c r="J24" s="239">
        <f t="shared" si="2"/>
        <v>1</v>
      </c>
      <c r="K24" s="239">
        <f t="shared" si="3"/>
        <v>0</v>
      </c>
      <c r="L24" s="239">
        <f t="shared" si="4"/>
        <v>0</v>
      </c>
      <c r="N24" s="233">
        <v>28</v>
      </c>
      <c r="O24" s="233">
        <v>30</v>
      </c>
      <c r="P24" s="233">
        <v>30.5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27.5</v>
      </c>
      <c r="C25" s="233">
        <v>30</v>
      </c>
      <c r="D25" s="233">
        <v>31.25</v>
      </c>
      <c r="E25" s="233">
        <v>33</v>
      </c>
      <c r="F25" s="233">
        <v>35</v>
      </c>
      <c r="H25" s="239">
        <f t="shared" si="0"/>
        <v>1</v>
      </c>
      <c r="I25" s="239">
        <f t="shared" si="1"/>
        <v>1</v>
      </c>
      <c r="J25" s="239">
        <f t="shared" si="2"/>
        <v>0.75</v>
      </c>
      <c r="K25" s="239">
        <f t="shared" si="3"/>
        <v>0</v>
      </c>
      <c r="L25" s="239">
        <f t="shared" si="4"/>
        <v>0</v>
      </c>
      <c r="N25" s="233">
        <v>26.5</v>
      </c>
      <c r="O25" s="233">
        <v>29</v>
      </c>
      <c r="P25" s="233">
        <v>30.5</v>
      </c>
      <c r="Q25" s="233">
        <v>33</v>
      </c>
      <c r="R25" s="233">
        <v>35</v>
      </c>
    </row>
    <row r="26" spans="1:18" x14ac:dyDescent="0.2">
      <c r="A26" s="238">
        <f t="shared" si="5"/>
        <v>37437</v>
      </c>
      <c r="B26" s="233">
        <v>28.75</v>
      </c>
      <c r="C26" s="233">
        <v>31.25</v>
      </c>
      <c r="D26" s="233">
        <v>37.75</v>
      </c>
      <c r="E26" s="233">
        <v>39</v>
      </c>
      <c r="F26" s="233">
        <v>43</v>
      </c>
      <c r="H26" s="239">
        <f t="shared" si="0"/>
        <v>0.75</v>
      </c>
      <c r="I26" s="239">
        <f t="shared" si="1"/>
        <v>0.75</v>
      </c>
      <c r="J26" s="239">
        <f t="shared" si="2"/>
        <v>0.75</v>
      </c>
      <c r="K26" s="239">
        <f t="shared" si="3"/>
        <v>0</v>
      </c>
      <c r="L26" s="239">
        <f t="shared" si="4"/>
        <v>0</v>
      </c>
      <c r="N26" s="233">
        <v>28</v>
      </c>
      <c r="O26" s="233">
        <v>30.5</v>
      </c>
      <c r="P26" s="233">
        <v>37</v>
      </c>
      <c r="Q26" s="233">
        <v>39</v>
      </c>
      <c r="R26" s="233">
        <v>43</v>
      </c>
    </row>
    <row r="27" spans="1:18" x14ac:dyDescent="0.2">
      <c r="A27" s="238">
        <f t="shared" si="5"/>
        <v>37468</v>
      </c>
      <c r="B27" s="233">
        <v>41.25</v>
      </c>
      <c r="C27" s="233">
        <v>44.25</v>
      </c>
      <c r="D27" s="233">
        <v>46.25</v>
      </c>
      <c r="E27" s="233">
        <v>46</v>
      </c>
      <c r="F27" s="233">
        <v>50.25</v>
      </c>
      <c r="H27" s="239">
        <f t="shared" si="0"/>
        <v>0.25</v>
      </c>
      <c r="I27" s="239">
        <f t="shared" si="1"/>
        <v>0.25</v>
      </c>
      <c r="J27" s="239">
        <f t="shared" si="2"/>
        <v>0.25</v>
      </c>
      <c r="K27" s="239">
        <f t="shared" si="3"/>
        <v>0</v>
      </c>
      <c r="L27" s="239">
        <f t="shared" si="4"/>
        <v>0</v>
      </c>
      <c r="N27" s="233">
        <v>41</v>
      </c>
      <c r="O27" s="233">
        <v>44</v>
      </c>
      <c r="P27" s="233">
        <v>46</v>
      </c>
      <c r="Q27" s="233">
        <v>46</v>
      </c>
      <c r="R27" s="233">
        <v>50.25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53.5</v>
      </c>
      <c r="E28" s="233">
        <v>54</v>
      </c>
      <c r="F28" s="233">
        <v>59.5</v>
      </c>
      <c r="H28" s="239">
        <f t="shared" si="0"/>
        <v>0</v>
      </c>
      <c r="I28" s="239">
        <f t="shared" si="1"/>
        <v>0</v>
      </c>
      <c r="J28" s="239">
        <f t="shared" si="2"/>
        <v>0.5</v>
      </c>
      <c r="K28" s="239">
        <f t="shared" si="3"/>
        <v>0</v>
      </c>
      <c r="L28" s="239">
        <f t="shared" si="4"/>
        <v>0</v>
      </c>
      <c r="N28" s="233">
        <v>48.5</v>
      </c>
      <c r="O28" s="233">
        <v>51</v>
      </c>
      <c r="P28" s="233">
        <v>53</v>
      </c>
      <c r="Q28" s="233">
        <v>54</v>
      </c>
      <c r="R28" s="233">
        <v>59.5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44.75</v>
      </c>
      <c r="E29" s="233">
        <v>45.5</v>
      </c>
      <c r="F29" s="233">
        <v>48.75</v>
      </c>
      <c r="H29" s="239">
        <f t="shared" si="0"/>
        <v>0</v>
      </c>
      <c r="I29" s="239">
        <f t="shared" si="1"/>
        <v>0</v>
      </c>
      <c r="J29" s="239">
        <f t="shared" si="2"/>
        <v>0.25</v>
      </c>
      <c r="K29" s="239">
        <f t="shared" si="3"/>
        <v>0</v>
      </c>
      <c r="L29" s="239">
        <f t="shared" si="4"/>
        <v>0</v>
      </c>
      <c r="N29" s="233">
        <v>41.5</v>
      </c>
      <c r="O29" s="233">
        <v>45</v>
      </c>
      <c r="P29" s="233">
        <v>44.5</v>
      </c>
      <c r="Q29" s="233">
        <v>45.5</v>
      </c>
      <c r="R29" s="233">
        <v>48.75</v>
      </c>
    </row>
    <row r="30" spans="1:18" x14ac:dyDescent="0.2">
      <c r="A30" s="238">
        <f t="shared" si="5"/>
        <v>37560</v>
      </c>
      <c r="B30" s="233">
        <v>37</v>
      </c>
      <c r="C30" s="233">
        <v>37</v>
      </c>
      <c r="D30" s="233">
        <v>38.25</v>
      </c>
      <c r="E30" s="233">
        <v>38</v>
      </c>
      <c r="F30" s="233">
        <v>36</v>
      </c>
      <c r="H30" s="239">
        <f t="shared" si="0"/>
        <v>1</v>
      </c>
      <c r="I30" s="239">
        <f t="shared" si="1"/>
        <v>1.5</v>
      </c>
      <c r="J30" s="239">
        <f t="shared" si="2"/>
        <v>0.25</v>
      </c>
      <c r="K30" s="239">
        <f t="shared" si="3"/>
        <v>0</v>
      </c>
      <c r="L30" s="239">
        <f t="shared" si="4"/>
        <v>0</v>
      </c>
      <c r="N30" s="233">
        <v>36</v>
      </c>
      <c r="O30" s="233">
        <v>35.5</v>
      </c>
      <c r="P30" s="233">
        <v>38</v>
      </c>
      <c r="Q30" s="233">
        <v>38</v>
      </c>
      <c r="R30" s="233">
        <v>36</v>
      </c>
    </row>
    <row r="31" spans="1:18" x14ac:dyDescent="0.2">
      <c r="A31" s="238">
        <f t="shared" si="5"/>
        <v>37590</v>
      </c>
      <c r="B31" s="233">
        <v>34</v>
      </c>
      <c r="C31" s="233">
        <v>34</v>
      </c>
      <c r="D31" s="233">
        <v>36</v>
      </c>
      <c r="E31" s="233">
        <v>37.5</v>
      </c>
      <c r="F31" s="233">
        <v>34.75</v>
      </c>
      <c r="H31" s="239">
        <f t="shared" si="0"/>
        <v>0.5</v>
      </c>
      <c r="I31" s="239">
        <f t="shared" si="1"/>
        <v>1</v>
      </c>
      <c r="J31" s="239">
        <f t="shared" si="2"/>
        <v>-0.5</v>
      </c>
      <c r="K31" s="239">
        <f t="shared" si="3"/>
        <v>0</v>
      </c>
      <c r="L31" s="239">
        <f t="shared" si="4"/>
        <v>0.25</v>
      </c>
      <c r="N31" s="233">
        <v>33.5</v>
      </c>
      <c r="O31" s="233">
        <v>33</v>
      </c>
      <c r="P31" s="233">
        <v>36.5</v>
      </c>
      <c r="Q31" s="233">
        <v>37.5</v>
      </c>
      <c r="R31" s="233">
        <v>34.5</v>
      </c>
    </row>
    <row r="32" spans="1:18" x14ac:dyDescent="0.2">
      <c r="A32" s="238">
        <f t="shared" si="5"/>
        <v>37621</v>
      </c>
      <c r="B32" s="233">
        <v>36.25</v>
      </c>
      <c r="C32" s="233">
        <v>36.25</v>
      </c>
      <c r="D32" s="233">
        <v>39.25</v>
      </c>
      <c r="E32" s="233">
        <v>39.5</v>
      </c>
      <c r="F32" s="233">
        <v>35.25</v>
      </c>
      <c r="H32" s="239">
        <f t="shared" si="0"/>
        <v>0</v>
      </c>
      <c r="I32" s="239">
        <f t="shared" si="1"/>
        <v>0.5</v>
      </c>
      <c r="J32" s="239">
        <f t="shared" si="2"/>
        <v>1</v>
      </c>
      <c r="K32" s="239">
        <f t="shared" si="3"/>
        <v>0</v>
      </c>
      <c r="L32" s="239">
        <f t="shared" si="4"/>
        <v>0</v>
      </c>
      <c r="N32" s="233">
        <v>36.25</v>
      </c>
      <c r="O32" s="233">
        <v>35.75</v>
      </c>
      <c r="P32" s="233">
        <v>38.25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40.5</v>
      </c>
      <c r="C33" s="233">
        <v>40.5</v>
      </c>
      <c r="D33" s="233">
        <v>43</v>
      </c>
      <c r="E33" s="233">
        <v>39.75</v>
      </c>
      <c r="F33" s="233">
        <v>35.5</v>
      </c>
      <c r="H33" s="239">
        <f t="shared" si="0"/>
        <v>0.5</v>
      </c>
      <c r="I33" s="239">
        <f t="shared" si="1"/>
        <v>0.75</v>
      </c>
      <c r="J33" s="239">
        <f t="shared" si="2"/>
        <v>2.75</v>
      </c>
      <c r="K33" s="239">
        <f t="shared" si="3"/>
        <v>0</v>
      </c>
      <c r="L33" s="239">
        <f t="shared" si="4"/>
        <v>0</v>
      </c>
      <c r="N33" s="233">
        <v>40</v>
      </c>
      <c r="O33" s="233">
        <v>39.75</v>
      </c>
      <c r="P33" s="233">
        <v>40.25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40</v>
      </c>
      <c r="C34" s="233">
        <v>40.25</v>
      </c>
      <c r="D34" s="233">
        <v>41</v>
      </c>
      <c r="E34" s="233">
        <v>38.25</v>
      </c>
      <c r="F34" s="233">
        <v>35</v>
      </c>
      <c r="H34" s="239">
        <f t="shared" si="0"/>
        <v>1.5</v>
      </c>
      <c r="I34" s="239">
        <f t="shared" si="1"/>
        <v>2</v>
      </c>
      <c r="J34" s="239">
        <f t="shared" si="2"/>
        <v>1.75</v>
      </c>
      <c r="K34" s="239">
        <f t="shared" si="3"/>
        <v>0</v>
      </c>
      <c r="L34" s="239">
        <f t="shared" si="4"/>
        <v>0</v>
      </c>
      <c r="N34" s="233">
        <v>38.5</v>
      </c>
      <c r="O34" s="233">
        <v>38.25</v>
      </c>
      <c r="P34" s="233">
        <v>39.25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34.5</v>
      </c>
      <c r="C35" s="233">
        <v>34.75</v>
      </c>
      <c r="D35" s="233">
        <v>39</v>
      </c>
      <c r="E35" s="233">
        <v>36.75</v>
      </c>
      <c r="F35" s="233">
        <v>35</v>
      </c>
      <c r="H35" s="239">
        <f t="shared" ref="H35:H56" si="6">B35-N35</f>
        <v>0.5</v>
      </c>
      <c r="I35" s="239">
        <f t="shared" ref="I35:I56" si="7">C35-O35</f>
        <v>0.75</v>
      </c>
      <c r="J35" s="239">
        <f t="shared" ref="J35:J56" si="8">D35-P35</f>
        <v>1.5</v>
      </c>
      <c r="K35" s="239">
        <f t="shared" ref="K35:K56" si="9">E35-Q35</f>
        <v>0</v>
      </c>
      <c r="L35" s="239">
        <f t="shared" ref="L35:L56" si="10">F35-R35</f>
        <v>0</v>
      </c>
      <c r="N35" s="233">
        <v>34</v>
      </c>
      <c r="O35" s="233">
        <v>34</v>
      </c>
      <c r="P35" s="233">
        <v>37.5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31.5</v>
      </c>
      <c r="C36" s="233">
        <v>35</v>
      </c>
      <c r="D36" s="233">
        <v>35.5</v>
      </c>
      <c r="E36" s="233">
        <v>36.25</v>
      </c>
      <c r="F36" s="233">
        <v>34.5</v>
      </c>
      <c r="H36" s="239">
        <f t="shared" si="6"/>
        <v>0.5</v>
      </c>
      <c r="I36" s="239">
        <f t="shared" si="7"/>
        <v>0.75</v>
      </c>
      <c r="J36" s="239">
        <f t="shared" si="8"/>
        <v>0.5</v>
      </c>
      <c r="K36" s="239">
        <f t="shared" si="9"/>
        <v>0</v>
      </c>
      <c r="L36" s="239">
        <f t="shared" si="10"/>
        <v>0</v>
      </c>
      <c r="N36" s="233">
        <v>31</v>
      </c>
      <c r="O36" s="233">
        <v>34.25</v>
      </c>
      <c r="P36" s="233">
        <v>35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28</v>
      </c>
      <c r="C37" s="233">
        <v>31.5</v>
      </c>
      <c r="D37" s="233">
        <v>35.75</v>
      </c>
      <c r="E37" s="233">
        <v>36.75</v>
      </c>
      <c r="F37" s="233">
        <v>34.5</v>
      </c>
      <c r="H37" s="239">
        <f t="shared" si="6"/>
        <v>0.5</v>
      </c>
      <c r="I37" s="239">
        <f t="shared" si="7"/>
        <v>0.75</v>
      </c>
      <c r="J37" s="239">
        <f t="shared" si="8"/>
        <v>0.75</v>
      </c>
      <c r="K37" s="239">
        <f t="shared" si="9"/>
        <v>0</v>
      </c>
      <c r="L37" s="239">
        <f t="shared" si="10"/>
        <v>0</v>
      </c>
      <c r="N37" s="233">
        <v>27.5</v>
      </c>
      <c r="O37" s="233">
        <v>30.75</v>
      </c>
      <c r="P37" s="233">
        <v>35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29</v>
      </c>
      <c r="C38" s="233">
        <v>32.25</v>
      </c>
      <c r="D38" s="233">
        <v>40.75</v>
      </c>
      <c r="E38" s="233">
        <v>41.25</v>
      </c>
      <c r="F38" s="233">
        <v>39</v>
      </c>
      <c r="H38" s="239">
        <f t="shared" si="6"/>
        <v>0.25</v>
      </c>
      <c r="I38" s="239">
        <f t="shared" si="7"/>
        <v>0.25</v>
      </c>
      <c r="J38" s="239">
        <f t="shared" si="8"/>
        <v>1.25</v>
      </c>
      <c r="K38" s="239">
        <f t="shared" si="9"/>
        <v>0</v>
      </c>
      <c r="L38" s="239">
        <f t="shared" si="10"/>
        <v>0</v>
      </c>
      <c r="N38" s="233">
        <v>28.75</v>
      </c>
      <c r="O38" s="233">
        <v>32</v>
      </c>
      <c r="P38" s="233">
        <v>39.5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47.5</v>
      </c>
      <c r="C39" s="233">
        <v>52</v>
      </c>
      <c r="D39" s="233">
        <v>51</v>
      </c>
      <c r="E39" s="233">
        <v>55.25</v>
      </c>
      <c r="F39" s="233">
        <v>53.5</v>
      </c>
      <c r="H39" s="239">
        <f t="shared" si="6"/>
        <v>0.5</v>
      </c>
      <c r="I39" s="239">
        <f t="shared" si="7"/>
        <v>0.5</v>
      </c>
      <c r="J39" s="239">
        <f t="shared" si="8"/>
        <v>1.25</v>
      </c>
      <c r="K39" s="239">
        <f t="shared" si="9"/>
        <v>0</v>
      </c>
      <c r="L39" s="239">
        <f t="shared" si="10"/>
        <v>0</v>
      </c>
      <c r="N39" s="233">
        <v>47</v>
      </c>
      <c r="O39" s="233">
        <v>51.5</v>
      </c>
      <c r="P39" s="233">
        <v>49.75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55.5</v>
      </c>
      <c r="C40" s="233">
        <v>59</v>
      </c>
      <c r="D40" s="233">
        <v>59.5</v>
      </c>
      <c r="E40" s="233">
        <v>61.5</v>
      </c>
      <c r="F40" s="233">
        <v>60</v>
      </c>
      <c r="H40" s="239">
        <f t="shared" si="6"/>
        <v>0.5</v>
      </c>
      <c r="I40" s="239">
        <f t="shared" si="7"/>
        <v>0.5</v>
      </c>
      <c r="J40" s="239">
        <f t="shared" si="8"/>
        <v>0.5</v>
      </c>
      <c r="K40" s="239">
        <f t="shared" si="9"/>
        <v>0</v>
      </c>
      <c r="L40" s="239">
        <f t="shared" si="10"/>
        <v>0</v>
      </c>
      <c r="N40" s="233">
        <v>55</v>
      </c>
      <c r="O40" s="233">
        <v>58.5</v>
      </c>
      <c r="P40" s="233">
        <v>59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45.75</v>
      </c>
      <c r="C41" s="233">
        <v>49.25</v>
      </c>
      <c r="D41" s="233">
        <v>54.75</v>
      </c>
      <c r="E41" s="233">
        <v>48.5</v>
      </c>
      <c r="F41" s="233">
        <v>47.5</v>
      </c>
      <c r="H41" s="239">
        <f t="shared" si="6"/>
        <v>0.25</v>
      </c>
      <c r="I41" s="239">
        <f t="shared" si="7"/>
        <v>0.25</v>
      </c>
      <c r="J41" s="239">
        <f t="shared" si="8"/>
        <v>0.75</v>
      </c>
      <c r="K41" s="239">
        <f t="shared" si="9"/>
        <v>0</v>
      </c>
      <c r="L41" s="239">
        <f t="shared" si="10"/>
        <v>0</v>
      </c>
      <c r="N41" s="233">
        <v>45.5</v>
      </c>
      <c r="O41" s="233">
        <v>49</v>
      </c>
      <c r="P41" s="233">
        <v>54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39.25</v>
      </c>
      <c r="C42" s="233">
        <v>39.5</v>
      </c>
      <c r="D42" s="233">
        <v>41.75</v>
      </c>
      <c r="E42" s="233">
        <v>38.25</v>
      </c>
      <c r="F42" s="233">
        <v>37</v>
      </c>
      <c r="H42" s="239">
        <f t="shared" si="6"/>
        <v>0.25</v>
      </c>
      <c r="I42" s="239">
        <f t="shared" si="7"/>
        <v>0.75</v>
      </c>
      <c r="J42" s="239">
        <f t="shared" si="8"/>
        <v>1.75</v>
      </c>
      <c r="K42" s="239">
        <f t="shared" si="9"/>
        <v>0</v>
      </c>
      <c r="L42" s="239">
        <f t="shared" si="10"/>
        <v>0</v>
      </c>
      <c r="N42" s="233">
        <v>39</v>
      </c>
      <c r="O42" s="233">
        <v>38.75</v>
      </c>
      <c r="P42" s="233">
        <v>40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35.5</v>
      </c>
      <c r="C43" s="233">
        <v>35.75</v>
      </c>
      <c r="D43" s="233">
        <v>40</v>
      </c>
      <c r="E43" s="233">
        <v>38.5</v>
      </c>
      <c r="F43" s="233">
        <v>35.75</v>
      </c>
      <c r="H43" s="239">
        <f t="shared" si="6"/>
        <v>1</v>
      </c>
      <c r="I43" s="239">
        <f t="shared" si="7"/>
        <v>1.5</v>
      </c>
      <c r="J43" s="239">
        <f t="shared" si="8"/>
        <v>1</v>
      </c>
      <c r="K43" s="239">
        <f t="shared" si="9"/>
        <v>0</v>
      </c>
      <c r="L43" s="239">
        <f t="shared" si="10"/>
        <v>0.25</v>
      </c>
      <c r="N43" s="233">
        <v>34.5</v>
      </c>
      <c r="O43" s="233">
        <v>34.25</v>
      </c>
      <c r="P43" s="233">
        <v>39</v>
      </c>
      <c r="Q43" s="233">
        <v>38.5</v>
      </c>
      <c r="R43" s="233">
        <v>35.5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40.75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0.5</v>
      </c>
      <c r="J44" s="239">
        <f t="shared" si="8"/>
        <v>0.5</v>
      </c>
      <c r="K44" s="239">
        <f t="shared" si="9"/>
        <v>0</v>
      </c>
      <c r="L44" s="239">
        <f t="shared" si="10"/>
        <v>0</v>
      </c>
      <c r="N44" s="233">
        <v>37.5</v>
      </c>
      <c r="O44" s="233">
        <v>37.25</v>
      </c>
      <c r="P44" s="233">
        <v>40.25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40.65</v>
      </c>
      <c r="C45" s="233">
        <v>40.909999999999997</v>
      </c>
      <c r="D45" s="233">
        <v>43.48</v>
      </c>
      <c r="E45" s="233">
        <v>40.25</v>
      </c>
      <c r="F45" s="233">
        <v>36.15</v>
      </c>
      <c r="H45" s="239">
        <f t="shared" si="6"/>
        <v>0.5</v>
      </c>
      <c r="I45" s="239">
        <f t="shared" si="7"/>
        <v>0.63999999999999346</v>
      </c>
      <c r="J45" s="239">
        <f t="shared" si="8"/>
        <v>2.4899999999999949</v>
      </c>
      <c r="K45" s="239">
        <f t="shared" si="9"/>
        <v>0</v>
      </c>
      <c r="L45" s="239">
        <f t="shared" si="10"/>
        <v>0</v>
      </c>
      <c r="N45" s="233">
        <v>40.15</v>
      </c>
      <c r="O45" s="233">
        <v>40.270000000000003</v>
      </c>
      <c r="P45" s="233">
        <v>40.99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40.22</v>
      </c>
      <c r="C46" s="233">
        <v>40.700000000000003</v>
      </c>
      <c r="D46" s="233">
        <v>41.77</v>
      </c>
      <c r="E46" s="233">
        <v>38.86</v>
      </c>
      <c r="F46" s="233">
        <v>35.68</v>
      </c>
      <c r="H46" s="239">
        <f t="shared" si="6"/>
        <v>1.3599999999999994</v>
      </c>
      <c r="I46" s="239">
        <f t="shared" si="7"/>
        <v>1.720000000000006</v>
      </c>
      <c r="J46" s="239">
        <f t="shared" si="8"/>
        <v>1.6400000000000006</v>
      </c>
      <c r="K46" s="239">
        <f t="shared" si="9"/>
        <v>0</v>
      </c>
      <c r="L46" s="239">
        <f t="shared" si="10"/>
        <v>0</v>
      </c>
      <c r="N46" s="233">
        <v>38.86</v>
      </c>
      <c r="O46" s="233">
        <v>38.979999999999997</v>
      </c>
      <c r="P46" s="233">
        <v>40.130000000000003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35.49</v>
      </c>
      <c r="C47" s="233">
        <v>35.979999999999997</v>
      </c>
      <c r="D47" s="233">
        <v>40.049999999999997</v>
      </c>
      <c r="E47" s="233">
        <v>37.479999999999997</v>
      </c>
      <c r="F47" s="233">
        <v>35.68</v>
      </c>
      <c r="H47" s="239">
        <f t="shared" si="6"/>
        <v>0.49000000000000199</v>
      </c>
      <c r="I47" s="239">
        <f t="shared" si="7"/>
        <v>0.65999999999999659</v>
      </c>
      <c r="J47" s="239">
        <f t="shared" si="8"/>
        <v>1.4199999999999946</v>
      </c>
      <c r="K47" s="239">
        <f t="shared" si="9"/>
        <v>0</v>
      </c>
      <c r="L47" s="239">
        <f t="shared" si="10"/>
        <v>0</v>
      </c>
      <c r="N47" s="233">
        <v>35</v>
      </c>
      <c r="O47" s="233">
        <v>35.32</v>
      </c>
      <c r="P47" s="233">
        <v>38.630000000000003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32.92</v>
      </c>
      <c r="C48" s="233">
        <v>36.200000000000003</v>
      </c>
      <c r="D48" s="233">
        <v>37.049999999999997</v>
      </c>
      <c r="E48" s="233">
        <v>37.01</v>
      </c>
      <c r="F48" s="233">
        <v>35.22</v>
      </c>
      <c r="H48" s="239">
        <f t="shared" si="6"/>
        <v>0.5</v>
      </c>
      <c r="I48" s="239">
        <f t="shared" si="7"/>
        <v>0.66000000000000369</v>
      </c>
      <c r="J48" s="239">
        <f t="shared" si="8"/>
        <v>0.57000000000000028</v>
      </c>
      <c r="K48" s="239">
        <f t="shared" si="9"/>
        <v>0</v>
      </c>
      <c r="L48" s="239">
        <f t="shared" si="10"/>
        <v>0</v>
      </c>
      <c r="N48" s="233">
        <v>32.42</v>
      </c>
      <c r="O48" s="233">
        <v>35.54</v>
      </c>
      <c r="P48" s="233">
        <v>36.479999999999997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29.91</v>
      </c>
      <c r="C49" s="233">
        <v>33.19</v>
      </c>
      <c r="D49" s="233">
        <v>37.26</v>
      </c>
      <c r="E49" s="233">
        <v>37.479999999999997</v>
      </c>
      <c r="F49" s="233">
        <v>35.22</v>
      </c>
      <c r="H49" s="239">
        <f t="shared" si="6"/>
        <v>0.48999999999999844</v>
      </c>
      <c r="I49" s="239">
        <f t="shared" si="7"/>
        <v>0.65999999999999659</v>
      </c>
      <c r="J49" s="239">
        <f t="shared" si="8"/>
        <v>0.78000000000000114</v>
      </c>
      <c r="K49" s="239">
        <f t="shared" si="9"/>
        <v>0</v>
      </c>
      <c r="L49" s="239">
        <f t="shared" si="10"/>
        <v>0</v>
      </c>
      <c r="N49" s="233">
        <v>29.42</v>
      </c>
      <c r="O49" s="233">
        <v>32.53</v>
      </c>
      <c r="P49" s="233">
        <v>36.479999999999997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30.77</v>
      </c>
      <c r="C50" s="233">
        <v>33.840000000000003</v>
      </c>
      <c r="D50" s="233">
        <v>41.55</v>
      </c>
      <c r="E50" s="233">
        <v>41.65</v>
      </c>
      <c r="F50" s="233">
        <v>39.39</v>
      </c>
      <c r="H50" s="239">
        <f t="shared" si="6"/>
        <v>0.28000000000000114</v>
      </c>
      <c r="I50" s="239">
        <f t="shared" si="7"/>
        <v>0.24000000000000199</v>
      </c>
      <c r="J50" s="239">
        <f t="shared" si="8"/>
        <v>1.1999999999999957</v>
      </c>
      <c r="K50" s="239">
        <f t="shared" si="9"/>
        <v>0</v>
      </c>
      <c r="L50" s="239">
        <f t="shared" si="10"/>
        <v>0</v>
      </c>
      <c r="N50" s="233">
        <v>30.49</v>
      </c>
      <c r="O50" s="233">
        <v>33.6</v>
      </c>
      <c r="P50" s="233">
        <v>40.35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46.66</v>
      </c>
      <c r="C51" s="233">
        <v>50.8</v>
      </c>
      <c r="D51" s="233">
        <v>50.35</v>
      </c>
      <c r="E51" s="233">
        <v>54.62</v>
      </c>
      <c r="F51" s="233">
        <v>52.83</v>
      </c>
      <c r="H51" s="239">
        <f t="shared" si="6"/>
        <v>0.48999999999999488</v>
      </c>
      <c r="I51" s="239">
        <f t="shared" si="7"/>
        <v>0.40999999999999659</v>
      </c>
      <c r="J51" s="239">
        <f t="shared" si="8"/>
        <v>1.1900000000000048</v>
      </c>
      <c r="K51" s="239">
        <f t="shared" si="9"/>
        <v>0</v>
      </c>
      <c r="L51" s="239">
        <f t="shared" si="10"/>
        <v>0</v>
      </c>
      <c r="N51" s="233">
        <v>46.17</v>
      </c>
      <c r="O51" s="233">
        <v>50.39</v>
      </c>
      <c r="P51" s="233">
        <v>49.16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53.53</v>
      </c>
      <c r="C52" s="233">
        <v>56.81</v>
      </c>
      <c r="D52" s="233">
        <v>57.64</v>
      </c>
      <c r="E52" s="233">
        <v>60.41</v>
      </c>
      <c r="F52" s="233">
        <v>58.86</v>
      </c>
      <c r="H52" s="239">
        <f t="shared" si="6"/>
        <v>0.49000000000000199</v>
      </c>
      <c r="I52" s="239">
        <f t="shared" si="7"/>
        <v>0.40000000000000568</v>
      </c>
      <c r="J52" s="239">
        <f t="shared" si="8"/>
        <v>0.53999999999999915</v>
      </c>
      <c r="K52" s="239">
        <f t="shared" si="9"/>
        <v>0</v>
      </c>
      <c r="L52" s="239">
        <f t="shared" si="10"/>
        <v>0</v>
      </c>
      <c r="N52" s="233">
        <v>53.04</v>
      </c>
      <c r="O52" s="233">
        <v>56.41</v>
      </c>
      <c r="P52" s="233">
        <v>57.1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45.16</v>
      </c>
      <c r="C53" s="233">
        <v>48.44</v>
      </c>
      <c r="D53" s="233">
        <v>53.56</v>
      </c>
      <c r="E53" s="233">
        <v>48.36</v>
      </c>
      <c r="F53" s="233">
        <v>47.27</v>
      </c>
      <c r="H53" s="239">
        <f t="shared" si="6"/>
        <v>0.27999999999999403</v>
      </c>
      <c r="I53" s="239">
        <f t="shared" si="7"/>
        <v>0.19999999999999574</v>
      </c>
      <c r="J53" s="239">
        <f t="shared" si="8"/>
        <v>0.75</v>
      </c>
      <c r="K53" s="239">
        <f t="shared" si="9"/>
        <v>0</v>
      </c>
      <c r="L53" s="239">
        <f t="shared" si="10"/>
        <v>0</v>
      </c>
      <c r="N53" s="233">
        <v>44.88</v>
      </c>
      <c r="O53" s="233">
        <v>48.24</v>
      </c>
      <c r="P53" s="233">
        <v>52.81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39.58</v>
      </c>
      <c r="C54" s="233">
        <v>40.07</v>
      </c>
      <c r="D54" s="233">
        <v>42.41</v>
      </c>
      <c r="E54" s="233">
        <v>38.869999999999997</v>
      </c>
      <c r="F54" s="233">
        <v>37.54</v>
      </c>
      <c r="H54" s="239">
        <f t="shared" si="6"/>
        <v>0.28000000000000114</v>
      </c>
      <c r="I54" s="239">
        <f t="shared" si="7"/>
        <v>0.64999999999999858</v>
      </c>
      <c r="J54" s="239">
        <f t="shared" si="8"/>
        <v>1.6299999999999955</v>
      </c>
      <c r="K54" s="239">
        <f t="shared" si="9"/>
        <v>0</v>
      </c>
      <c r="L54" s="239">
        <f t="shared" si="10"/>
        <v>0</v>
      </c>
      <c r="N54" s="233">
        <v>39.299999999999997</v>
      </c>
      <c r="O54" s="233">
        <v>39.42</v>
      </c>
      <c r="P54" s="233">
        <v>40.78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36.36</v>
      </c>
      <c r="C55" s="233">
        <v>36.85</v>
      </c>
      <c r="D55" s="233">
        <v>40.909999999999997</v>
      </c>
      <c r="E55" s="233">
        <v>39.1</v>
      </c>
      <c r="F55" s="233">
        <v>36.4</v>
      </c>
      <c r="H55" s="239">
        <f t="shared" si="6"/>
        <v>0.99000000000000199</v>
      </c>
      <c r="I55" s="239">
        <f t="shared" si="7"/>
        <v>1.3700000000000045</v>
      </c>
      <c r="J55" s="239">
        <f t="shared" si="8"/>
        <v>0.87999999999999545</v>
      </c>
      <c r="K55" s="239">
        <f t="shared" si="9"/>
        <v>0</v>
      </c>
      <c r="L55" s="239">
        <f t="shared" si="10"/>
        <v>0.25</v>
      </c>
      <c r="N55" s="233">
        <v>35.369999999999997</v>
      </c>
      <c r="O55" s="233">
        <v>35.479999999999997</v>
      </c>
      <c r="P55" s="233">
        <v>40.03</v>
      </c>
      <c r="Q55" s="233">
        <v>39.1</v>
      </c>
      <c r="R55" s="233">
        <v>36.15</v>
      </c>
    </row>
    <row r="56" spans="1:18" x14ac:dyDescent="0.2">
      <c r="A56" s="238">
        <f t="shared" si="11"/>
        <v>38352</v>
      </c>
      <c r="B56" s="233">
        <v>38.08</v>
      </c>
      <c r="C56" s="233">
        <v>38.57</v>
      </c>
      <c r="D56" s="233">
        <v>41.55</v>
      </c>
      <c r="E56" s="233">
        <v>39.79</v>
      </c>
      <c r="F56" s="233">
        <v>36.15</v>
      </c>
      <c r="H56" s="239">
        <f t="shared" si="6"/>
        <v>7.0000000000000284E-2</v>
      </c>
      <c r="I56" s="239">
        <f t="shared" si="7"/>
        <v>0.43999999999999773</v>
      </c>
      <c r="J56" s="239">
        <f t="shared" si="8"/>
        <v>0.54999999999999716</v>
      </c>
      <c r="K56" s="239">
        <f t="shared" si="9"/>
        <v>0</v>
      </c>
      <c r="L56" s="239">
        <f t="shared" si="10"/>
        <v>0</v>
      </c>
      <c r="N56" s="233">
        <v>38.01</v>
      </c>
      <c r="O56" s="233">
        <v>38.130000000000003</v>
      </c>
      <c r="P56" s="233">
        <v>41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7.8125</v>
      </c>
      <c r="C58" s="233">
        <f>SUM('P2'!K6:V6)/12</f>
        <v>7.958333333333333</v>
      </c>
      <c r="D58" s="233">
        <f>SUM('P2'!K8:V8)/12</f>
        <v>7.916666666666667</v>
      </c>
      <c r="E58" s="233">
        <f>SUM('P2'!K12:V12)/12</f>
        <v>7.6416666666666666</v>
      </c>
      <c r="F58" s="233">
        <f>SUM('P2'!K14:V14)/12</f>
        <v>7.3</v>
      </c>
      <c r="H58" s="239">
        <f t="shared" ref="H58:H67" si="12">B58-N58</f>
        <v>0.33333333333333304</v>
      </c>
      <c r="I58" s="239">
        <f t="shared" ref="I58:I67" si="13">C58-O58</f>
        <v>0.22916666666666607</v>
      </c>
      <c r="J58" s="239">
        <f t="shared" ref="J58:J67" si="14">D58-P58</f>
        <v>0.10416666666666696</v>
      </c>
      <c r="K58" s="239">
        <f t="shared" ref="K58:K67" si="15">E58-Q58</f>
        <v>-1.2499999999999289E-2</v>
      </c>
      <c r="L58" s="239">
        <f t="shared" ref="L58:L67" si="16">F58-R58</f>
        <v>9.1666666666666785E-2</v>
      </c>
      <c r="N58" s="233">
        <v>7.479166666666667</v>
      </c>
      <c r="O58" s="233">
        <v>7.729166666666667</v>
      </c>
      <c r="P58" s="233">
        <v>7.8125</v>
      </c>
      <c r="Q58" s="233">
        <v>7.6541666666666659</v>
      </c>
      <c r="R58" s="233">
        <v>7.208333333333333</v>
      </c>
    </row>
    <row r="59" spans="1:18" x14ac:dyDescent="0.2">
      <c r="A59" s="240" t="s">
        <v>170</v>
      </c>
      <c r="B59" s="233">
        <f>SUM('P2'!W4:AH4)/12</f>
        <v>35.583333333333336</v>
      </c>
      <c r="C59" s="233">
        <f>SUM('P2'!W6:AH6)/12</f>
        <v>36.908333333333331</v>
      </c>
      <c r="D59" s="233">
        <f>SUM('P2'!W8:AH8)/12</f>
        <v>38.791666666666664</v>
      </c>
      <c r="E59" s="233">
        <f>SUM('P2'!W12:AH12)/12</f>
        <v>38.895833333333336</v>
      </c>
      <c r="F59" s="233">
        <f>SUM('P2'!W14:AH14)/12</f>
        <v>39.1875</v>
      </c>
      <c r="H59" s="239">
        <f t="shared" si="12"/>
        <v>0.5833333333333357</v>
      </c>
      <c r="I59" s="239">
        <f t="shared" si="13"/>
        <v>0.7083333333333286</v>
      </c>
      <c r="J59" s="239">
        <f t="shared" si="14"/>
        <v>0.5833333333333286</v>
      </c>
      <c r="K59" s="239">
        <f t="shared" si="15"/>
        <v>0.125</v>
      </c>
      <c r="L59" s="239">
        <f t="shared" si="16"/>
        <v>0.1458333333333357</v>
      </c>
      <c r="N59" s="233">
        <v>35</v>
      </c>
      <c r="O59" s="233">
        <v>36.200000000000003</v>
      </c>
      <c r="P59" s="233">
        <v>38.208333333333336</v>
      </c>
      <c r="Q59" s="233">
        <v>38.770833333333336</v>
      </c>
      <c r="R59" s="233">
        <v>39.041666666666664</v>
      </c>
    </row>
    <row r="60" spans="1:18" x14ac:dyDescent="0.2">
      <c r="A60" s="240" t="s">
        <v>171</v>
      </c>
      <c r="B60" s="233">
        <f>SUM('P2'!AI4:AT4)/12</f>
        <v>38.708333333333336</v>
      </c>
      <c r="C60" s="233">
        <f>SUM('P2'!AI6:AT6)/12</f>
        <v>40.625</v>
      </c>
      <c r="D60" s="233">
        <f>SUM('P2'!AI8:AT8)/12</f>
        <v>43.5625</v>
      </c>
      <c r="E60" s="233">
        <f>SUM('P2'!AI12:AT12)/12</f>
        <v>42.520833333333336</v>
      </c>
      <c r="F60" s="233">
        <f>SUM('P2'!AI14:AT14)/12</f>
        <v>40.229166666666664</v>
      </c>
      <c r="H60" s="239">
        <f t="shared" si="12"/>
        <v>0.5208333333333357</v>
      </c>
      <c r="I60" s="239">
        <f t="shared" si="13"/>
        <v>0.7708333333333357</v>
      </c>
      <c r="J60" s="239">
        <f t="shared" si="14"/>
        <v>1.1875</v>
      </c>
      <c r="K60" s="239">
        <f t="shared" si="15"/>
        <v>0</v>
      </c>
      <c r="L60" s="239">
        <f t="shared" si="16"/>
        <v>2.0833333333328596E-2</v>
      </c>
      <c r="N60" s="233">
        <v>38.1875</v>
      </c>
      <c r="O60" s="233">
        <v>39.854166666666664</v>
      </c>
      <c r="P60" s="233">
        <v>42.375</v>
      </c>
      <c r="Q60" s="233">
        <v>42.520833333333336</v>
      </c>
      <c r="R60" s="233">
        <v>40.208333333333336</v>
      </c>
    </row>
    <row r="61" spans="1:18" x14ac:dyDescent="0.2">
      <c r="A61" s="240" t="s">
        <v>172</v>
      </c>
      <c r="B61" s="233">
        <f>SUM('P2'!AU4:BF4)/12</f>
        <v>39.110833333333325</v>
      </c>
      <c r="C61" s="233">
        <f>SUM('P2'!AU6:BF6)/12</f>
        <v>41.03</v>
      </c>
      <c r="D61" s="233">
        <f>SUM('P2'!AU8:BF8)/12</f>
        <v>43.964999999999996</v>
      </c>
      <c r="E61" s="233">
        <f>SUM('P2'!AU12:BF12)/12</f>
        <v>42.823333333333331</v>
      </c>
      <c r="F61" s="233">
        <f>SUM('P2'!AU14:BF14)/12</f>
        <v>40.532499999999992</v>
      </c>
      <c r="H61" s="239">
        <f t="shared" si="12"/>
        <v>0.51833333333332376</v>
      </c>
      <c r="I61" s="239">
        <f t="shared" si="13"/>
        <v>0.67083333333333428</v>
      </c>
      <c r="J61" s="239">
        <f t="shared" si="14"/>
        <v>1.1366666666666703</v>
      </c>
      <c r="K61" s="239">
        <f t="shared" si="15"/>
        <v>0</v>
      </c>
      <c r="L61" s="239">
        <f t="shared" si="16"/>
        <v>2.0833333333328596E-2</v>
      </c>
      <c r="N61" s="233">
        <v>38.592500000000001</v>
      </c>
      <c r="O61" s="233">
        <v>40.359166666666667</v>
      </c>
      <c r="P61" s="233">
        <v>42.828333333333326</v>
      </c>
      <c r="Q61" s="233">
        <v>42.823333333333331</v>
      </c>
      <c r="R61" s="233">
        <v>40.511666666666663</v>
      </c>
    </row>
    <row r="62" spans="1:18" x14ac:dyDescent="0.2">
      <c r="A62" s="240" t="s">
        <v>173</v>
      </c>
      <c r="B62" s="233">
        <f>SUM('P2'!BG4:BR4)/12</f>
        <v>39.511666666666663</v>
      </c>
      <c r="C62" s="233">
        <f>SUM('P2'!BG6:BR6)/12</f>
        <v>41.530833333333334</v>
      </c>
      <c r="D62" s="233">
        <f>SUM('P2'!BG8:BR8)/12</f>
        <v>44.314999999999998</v>
      </c>
      <c r="E62" s="233">
        <f>SUM('P2'!BG12:BR12)/12</f>
        <v>43.123333333333335</v>
      </c>
      <c r="F62" s="233">
        <f>SUM('P2'!BG14:BR14)/12</f>
        <v>40.832500000000003</v>
      </c>
      <c r="H62" s="239">
        <f t="shared" si="12"/>
        <v>0.46999999999999886</v>
      </c>
      <c r="I62" s="239">
        <f t="shared" si="13"/>
        <v>0.67083333333333428</v>
      </c>
      <c r="J62" s="239">
        <f t="shared" si="14"/>
        <v>1.034166666666664</v>
      </c>
      <c r="K62" s="239">
        <f t="shared" si="15"/>
        <v>0</v>
      </c>
      <c r="L62" s="239">
        <f t="shared" si="16"/>
        <v>2.0833333333335702E-2</v>
      </c>
      <c r="N62" s="233">
        <v>39.041666666666664</v>
      </c>
      <c r="O62" s="233">
        <v>40.86</v>
      </c>
      <c r="P62" s="233">
        <v>43.280833333333334</v>
      </c>
      <c r="Q62" s="233">
        <v>43.123333333333335</v>
      </c>
      <c r="R62" s="233">
        <v>40.811666666666667</v>
      </c>
    </row>
    <row r="63" spans="1:18" x14ac:dyDescent="0.2">
      <c r="A63" s="240" t="s">
        <v>174</v>
      </c>
      <c r="B63" s="233">
        <f>SUM('P2'!BS4:CD4)/12</f>
        <v>39.962499999999999</v>
      </c>
      <c r="C63" s="233">
        <f>SUM('P2'!BS6:CD6)/12</f>
        <v>42.281666666666673</v>
      </c>
      <c r="D63" s="233">
        <f>SUM('P2'!BS8:CD8)/12</f>
        <v>44.615833333333335</v>
      </c>
      <c r="E63" s="233">
        <f>SUM('P2'!BS12:CD12)/12</f>
        <v>43.423333333333339</v>
      </c>
      <c r="F63" s="233">
        <f>SUM('P2'!BS14:CD14)/12</f>
        <v>41.13</v>
      </c>
      <c r="H63" s="239">
        <f t="shared" si="12"/>
        <v>0.47166666666666401</v>
      </c>
      <c r="I63" s="239">
        <f t="shared" si="13"/>
        <v>0.67083333333333428</v>
      </c>
      <c r="J63" s="239">
        <f t="shared" si="14"/>
        <v>0.88750000000000284</v>
      </c>
      <c r="K63" s="239">
        <f t="shared" si="15"/>
        <v>0</v>
      </c>
      <c r="L63" s="239">
        <f t="shared" si="16"/>
        <v>2.0833333333328596E-2</v>
      </c>
      <c r="N63" s="233">
        <v>39.490833333333335</v>
      </c>
      <c r="O63" s="233">
        <v>41.610833333333339</v>
      </c>
      <c r="P63" s="233">
        <v>43.728333333333332</v>
      </c>
      <c r="Q63" s="233">
        <v>43.423333333333339</v>
      </c>
      <c r="R63" s="233">
        <v>41.109166666666674</v>
      </c>
    </row>
    <row r="64" spans="1:18" x14ac:dyDescent="0.2">
      <c r="A64" s="240" t="s">
        <v>175</v>
      </c>
      <c r="B64" s="233">
        <f>SUM('P2'!CE4:CP4)/12</f>
        <v>40.413333333333334</v>
      </c>
      <c r="C64" s="233">
        <f>SUM('P2'!CE6:CP6)/12</f>
        <v>43.032499999999999</v>
      </c>
      <c r="D64" s="233">
        <f>SUM('P2'!CE8:CP8)/12</f>
        <v>44.914999999999999</v>
      </c>
      <c r="E64" s="233">
        <f>SUM('P2'!CE12:CP12)/12</f>
        <v>43.722500000000004</v>
      </c>
      <c r="F64" s="233">
        <f>SUM('P2'!CE14:CP14)/12</f>
        <v>41.432499999999997</v>
      </c>
      <c r="H64" s="239">
        <f t="shared" si="12"/>
        <v>0.47249999999999659</v>
      </c>
      <c r="I64" s="239">
        <f t="shared" si="13"/>
        <v>0.67083333333332718</v>
      </c>
      <c r="J64" s="239">
        <f t="shared" si="14"/>
        <v>0.73666666666666458</v>
      </c>
      <c r="K64" s="239">
        <f t="shared" si="15"/>
        <v>0</v>
      </c>
      <c r="L64" s="239">
        <f t="shared" si="16"/>
        <v>2.0833333333328596E-2</v>
      </c>
      <c r="N64" s="233">
        <v>39.940833333333337</v>
      </c>
      <c r="O64" s="233">
        <v>42.361666666666672</v>
      </c>
      <c r="P64" s="233">
        <v>44.178333333333335</v>
      </c>
      <c r="Q64" s="233">
        <v>43.722499999999997</v>
      </c>
      <c r="R64" s="233">
        <v>41.411666666666669</v>
      </c>
    </row>
    <row r="65" spans="1:18" x14ac:dyDescent="0.2">
      <c r="A65" s="240" t="s">
        <v>176</v>
      </c>
      <c r="B65" s="233">
        <f>SUM('P2'!CQ4:DB4)/12</f>
        <v>40.911666666666669</v>
      </c>
      <c r="C65" s="233">
        <f>SUM('P2'!CQ6:DB6)/12</f>
        <v>43.78</v>
      </c>
      <c r="D65" s="233">
        <f>SUM('P2'!CQ8:DB8)/12</f>
        <v>45.215000000000003</v>
      </c>
      <c r="E65" s="233">
        <f>SUM('P2'!CQ12:DB12)/12</f>
        <v>44.023333333333333</v>
      </c>
      <c r="F65" s="233">
        <f>SUM('P2'!CQ14:DB14)/12</f>
        <v>41.732500000000009</v>
      </c>
      <c r="H65" s="239">
        <f t="shared" si="12"/>
        <v>0.46916666666666629</v>
      </c>
      <c r="I65" s="239">
        <f t="shared" si="13"/>
        <v>0.56750000000000256</v>
      </c>
      <c r="J65" s="239">
        <f t="shared" si="14"/>
        <v>0.63833333333334252</v>
      </c>
      <c r="K65" s="239">
        <f t="shared" si="15"/>
        <v>0</v>
      </c>
      <c r="L65" s="239">
        <f t="shared" si="16"/>
        <v>2.0833333333335702E-2</v>
      </c>
      <c r="N65" s="233">
        <v>40.442500000000003</v>
      </c>
      <c r="O65" s="233">
        <v>43.212499999999999</v>
      </c>
      <c r="P65" s="233">
        <v>44.576666666666661</v>
      </c>
      <c r="Q65" s="233">
        <v>44.023333333333333</v>
      </c>
      <c r="R65" s="233">
        <v>41.711666666666673</v>
      </c>
    </row>
    <row r="66" spans="1:18" x14ac:dyDescent="0.2">
      <c r="A66" s="240" t="s">
        <v>177</v>
      </c>
      <c r="B66" s="233">
        <f>SUM('P2'!DC4:DN4)/12</f>
        <v>41.411666666666669</v>
      </c>
      <c r="C66" s="233">
        <f>SUM('P2'!DC6:DN6)/12</f>
        <v>44.484166666666674</v>
      </c>
      <c r="D66" s="233">
        <f>SUM('P2'!DC8:DN8)/12</f>
        <v>45.564999999999998</v>
      </c>
      <c r="E66" s="233">
        <f>SUM('P2'!DC12:DN12)/12</f>
        <v>44.324166666666656</v>
      </c>
      <c r="F66" s="233">
        <f>SUM('P2'!DC14:DN14)/12</f>
        <v>42.031666666666673</v>
      </c>
      <c r="H66" s="239">
        <f t="shared" si="12"/>
        <v>0.46999999999999886</v>
      </c>
      <c r="I66" s="239">
        <f t="shared" si="13"/>
        <v>0.32083333333333997</v>
      </c>
      <c r="J66" s="239">
        <f t="shared" si="14"/>
        <v>0.63749999999999574</v>
      </c>
      <c r="K66" s="239">
        <f t="shared" si="15"/>
        <v>0</v>
      </c>
      <c r="L66" s="239">
        <f t="shared" si="16"/>
        <v>2.0833333333335702E-2</v>
      </c>
      <c r="N66" s="233">
        <v>40.94166666666667</v>
      </c>
      <c r="O66" s="233">
        <v>44.163333333333334</v>
      </c>
      <c r="P66" s="233">
        <v>44.927500000000002</v>
      </c>
      <c r="Q66" s="233">
        <v>44.324166666666656</v>
      </c>
      <c r="R66" s="233">
        <v>42.010833333333338</v>
      </c>
    </row>
    <row r="67" spans="1:18" x14ac:dyDescent="0.2">
      <c r="A67" s="240" t="s">
        <v>178</v>
      </c>
      <c r="B67" s="233">
        <f>SUM('P2'!DO4:DZ4)/12</f>
        <v>41.911666666666669</v>
      </c>
      <c r="C67" s="233">
        <f>SUM('P2'!DO6:DZ6)/12</f>
        <v>45.482500000000009</v>
      </c>
      <c r="D67" s="233">
        <f>SUM('P2'!DO8:DZ8)/12</f>
        <v>45.914166666666667</v>
      </c>
      <c r="E67" s="233">
        <f>SUM('P2'!DO12:DZ12)/12</f>
        <v>44.624166666666667</v>
      </c>
      <c r="F67" s="233">
        <f>SUM('P2'!DO14:DZ14)/12</f>
        <v>42.330833333333331</v>
      </c>
      <c r="H67" s="239">
        <f t="shared" si="12"/>
        <v>0.46916666666666629</v>
      </c>
      <c r="I67" s="239">
        <f t="shared" si="13"/>
        <v>0.32083333333334707</v>
      </c>
      <c r="J67" s="239">
        <f t="shared" si="14"/>
        <v>0.63583333333333059</v>
      </c>
      <c r="K67" s="239">
        <f t="shared" si="15"/>
        <v>0</v>
      </c>
      <c r="L67" s="239">
        <f t="shared" si="16"/>
        <v>2.0833333333328596E-2</v>
      </c>
      <c r="N67" s="233">
        <v>41.442500000000003</v>
      </c>
      <c r="O67" s="233">
        <v>45.161666666666662</v>
      </c>
      <c r="P67" s="233">
        <v>45.278333333333336</v>
      </c>
      <c r="Q67" s="233">
        <v>44.624166666666667</v>
      </c>
      <c r="R67" s="233">
        <v>42.31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37183</v>
      </c>
      <c r="D1" s="232">
        <f>A1</f>
        <v>37183</v>
      </c>
      <c r="J1" s="234" t="s">
        <v>94</v>
      </c>
      <c r="P1" s="232">
        <f>A1</f>
        <v>37183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24.25</v>
      </c>
      <c r="C18" s="233">
        <v>24.25</v>
      </c>
      <c r="D18" s="233">
        <v>25</v>
      </c>
      <c r="E18" s="233">
        <v>24</v>
      </c>
      <c r="F18" s="233">
        <v>22.25</v>
      </c>
      <c r="H18" s="239">
        <f t="shared" si="0"/>
        <v>1.75</v>
      </c>
      <c r="I18" s="239">
        <f t="shared" si="1"/>
        <v>1.25</v>
      </c>
      <c r="J18" s="239">
        <f t="shared" si="2"/>
        <v>1</v>
      </c>
      <c r="K18" s="239">
        <f t="shared" si="3"/>
        <v>0.5</v>
      </c>
      <c r="L18" s="239">
        <f t="shared" si="4"/>
        <v>0.75</v>
      </c>
      <c r="N18" s="233">
        <v>22.5</v>
      </c>
      <c r="O18" s="233">
        <v>23</v>
      </c>
      <c r="P18" s="233">
        <v>24</v>
      </c>
      <c r="Q18" s="233">
        <v>23.5</v>
      </c>
      <c r="R18" s="233">
        <v>21.5</v>
      </c>
    </row>
    <row r="19" spans="1:18" ht="12.75" customHeight="1" x14ac:dyDescent="0.2">
      <c r="A19" s="238">
        <f t="shared" si="5"/>
        <v>37225</v>
      </c>
      <c r="B19" s="233">
        <v>25.521000000000001</v>
      </c>
      <c r="C19" s="233">
        <v>25.333000000000002</v>
      </c>
      <c r="D19" s="233">
        <v>24.897000000000002</v>
      </c>
      <c r="E19" s="233">
        <v>18.850000000000001</v>
      </c>
      <c r="F19" s="233">
        <v>18.728999999999999</v>
      </c>
      <c r="H19" s="239">
        <f t="shared" si="0"/>
        <v>1.5199999999999996</v>
      </c>
      <c r="I19" s="239">
        <f t="shared" si="1"/>
        <v>1.333000000000002</v>
      </c>
      <c r="J19" s="239">
        <f t="shared" si="2"/>
        <v>1.5440000000000005</v>
      </c>
      <c r="K19" s="239">
        <f t="shared" si="3"/>
        <v>0</v>
      </c>
      <c r="L19" s="239">
        <f t="shared" si="4"/>
        <v>1.6039999999999992</v>
      </c>
      <c r="N19" s="233">
        <v>24.001000000000001</v>
      </c>
      <c r="O19" s="233">
        <v>24</v>
      </c>
      <c r="P19" s="233">
        <v>23.353000000000002</v>
      </c>
      <c r="Q19" s="233">
        <v>18.850000000000001</v>
      </c>
      <c r="R19" s="233">
        <v>17.125</v>
      </c>
    </row>
    <row r="20" spans="1:18" ht="12.75" customHeight="1" x14ac:dyDescent="0.2">
      <c r="A20" s="238">
        <f t="shared" si="5"/>
        <v>37256</v>
      </c>
      <c r="B20" s="233">
        <v>29.556000000000001</v>
      </c>
      <c r="C20" s="233">
        <v>28.79</v>
      </c>
      <c r="D20" s="233">
        <v>28.516000000000002</v>
      </c>
      <c r="E20" s="233">
        <v>22.452000000000002</v>
      </c>
      <c r="F20" s="233">
        <v>21.197000000000003</v>
      </c>
      <c r="H20" s="239">
        <f t="shared" si="0"/>
        <v>-0.1460000000000008</v>
      </c>
      <c r="I20" s="239">
        <f t="shared" si="1"/>
        <v>-0.83900000000000219</v>
      </c>
      <c r="J20" s="239">
        <f t="shared" si="2"/>
        <v>2.2100000000000009</v>
      </c>
      <c r="K20" s="239">
        <f t="shared" si="3"/>
        <v>0</v>
      </c>
      <c r="L20" s="239">
        <f t="shared" si="4"/>
        <v>0.5920000000000023</v>
      </c>
      <c r="N20" s="233">
        <v>29.702000000000002</v>
      </c>
      <c r="O20" s="233">
        <v>29.629000000000001</v>
      </c>
      <c r="P20" s="233">
        <v>26.306000000000001</v>
      </c>
      <c r="Q20" s="233">
        <v>22.452000000000002</v>
      </c>
      <c r="R20" s="233">
        <v>20.605</v>
      </c>
    </row>
    <row r="21" spans="1:18" ht="12.75" customHeight="1" x14ac:dyDescent="0.2">
      <c r="A21" s="238">
        <f t="shared" si="5"/>
        <v>37287</v>
      </c>
      <c r="B21" s="233">
        <v>27.81</v>
      </c>
      <c r="C21" s="233">
        <v>27.149000000000001</v>
      </c>
      <c r="D21" s="233">
        <v>28.141000000000002</v>
      </c>
      <c r="E21" s="233">
        <v>23.934999999999999</v>
      </c>
      <c r="F21" s="233">
        <v>21.835000000000001</v>
      </c>
      <c r="H21" s="239">
        <f t="shared" si="0"/>
        <v>0.20899999999999608</v>
      </c>
      <c r="I21" s="239">
        <f t="shared" si="1"/>
        <v>0.20899999999999963</v>
      </c>
      <c r="J21" s="239">
        <f t="shared" si="2"/>
        <v>1.0810000000000031</v>
      </c>
      <c r="K21" s="239">
        <f t="shared" si="3"/>
        <v>0.20899999999999608</v>
      </c>
      <c r="L21" s="239">
        <f t="shared" si="4"/>
        <v>0.21000000000000085</v>
      </c>
      <c r="N21" s="233">
        <v>27.601000000000003</v>
      </c>
      <c r="O21" s="233">
        <v>26.94</v>
      </c>
      <c r="P21" s="233">
        <v>27.06</v>
      </c>
      <c r="Q21" s="233">
        <v>23.726000000000003</v>
      </c>
      <c r="R21" s="233">
        <v>21.625</v>
      </c>
    </row>
    <row r="22" spans="1:18" ht="12.75" customHeight="1" x14ac:dyDescent="0.2">
      <c r="A22" s="238">
        <f t="shared" si="5"/>
        <v>37315</v>
      </c>
      <c r="B22" s="233">
        <v>25.339000000000002</v>
      </c>
      <c r="C22" s="233">
        <v>24.718</v>
      </c>
      <c r="D22" s="233">
        <v>27.375</v>
      </c>
      <c r="E22" s="233">
        <v>24.161000000000001</v>
      </c>
      <c r="F22" s="233">
        <v>22.018000000000001</v>
      </c>
      <c r="H22" s="239">
        <f t="shared" si="0"/>
        <v>1.7680000000000007</v>
      </c>
      <c r="I22" s="239">
        <f t="shared" si="1"/>
        <v>1.7680000000000007</v>
      </c>
      <c r="J22" s="239">
        <f t="shared" si="2"/>
        <v>0.58899999999999864</v>
      </c>
      <c r="K22" s="239">
        <f t="shared" si="3"/>
        <v>0.21499999999999986</v>
      </c>
      <c r="L22" s="239">
        <f t="shared" si="4"/>
        <v>0.21399999999999864</v>
      </c>
      <c r="N22" s="233">
        <v>23.571000000000002</v>
      </c>
      <c r="O22" s="233">
        <v>22.95</v>
      </c>
      <c r="P22" s="233">
        <v>26.786000000000001</v>
      </c>
      <c r="Q22" s="233">
        <v>23.946000000000002</v>
      </c>
      <c r="R22" s="233">
        <v>21.804000000000002</v>
      </c>
    </row>
    <row r="23" spans="1:18" x14ac:dyDescent="0.2">
      <c r="A23" s="238">
        <f t="shared" si="5"/>
        <v>37346</v>
      </c>
      <c r="B23" s="233">
        <v>21.476000000000003</v>
      </c>
      <c r="C23" s="233">
        <v>22.137</v>
      </c>
      <c r="D23" s="233">
        <v>26.04</v>
      </c>
      <c r="E23" s="233">
        <v>24.298000000000002</v>
      </c>
      <c r="F23" s="233">
        <v>22.077000000000002</v>
      </c>
      <c r="H23" s="239">
        <f t="shared" si="0"/>
        <v>1.0810000000000031</v>
      </c>
      <c r="I23" s="239">
        <f t="shared" si="1"/>
        <v>1.0809999999999995</v>
      </c>
      <c r="J23" s="239">
        <f t="shared" si="2"/>
        <v>-3.3000000000001251E-2</v>
      </c>
      <c r="K23" s="239">
        <f t="shared" si="3"/>
        <v>0.20899999999999963</v>
      </c>
      <c r="L23" s="239">
        <f t="shared" si="4"/>
        <v>0.21000000000000085</v>
      </c>
      <c r="N23" s="233">
        <v>20.395</v>
      </c>
      <c r="O23" s="233">
        <v>21.056000000000001</v>
      </c>
      <c r="P23" s="233">
        <v>26.073</v>
      </c>
      <c r="Q23" s="233">
        <v>24.089000000000002</v>
      </c>
      <c r="R23" s="233">
        <v>21.867000000000001</v>
      </c>
    </row>
    <row r="24" spans="1:18" x14ac:dyDescent="0.2">
      <c r="A24" s="238">
        <f t="shared" si="5"/>
        <v>37376</v>
      </c>
      <c r="B24" s="233">
        <v>18.217000000000002</v>
      </c>
      <c r="C24" s="233">
        <v>19.083000000000002</v>
      </c>
      <c r="D24" s="233">
        <v>21.883000000000003</v>
      </c>
      <c r="E24" s="233">
        <v>24.733000000000001</v>
      </c>
      <c r="F24" s="233">
        <v>22.3</v>
      </c>
      <c r="H24" s="239">
        <f t="shared" si="0"/>
        <v>-0.25</v>
      </c>
      <c r="I24" s="239">
        <f t="shared" si="1"/>
        <v>-0.25</v>
      </c>
      <c r="J24" s="239">
        <f t="shared" si="2"/>
        <v>0.11600000000000321</v>
      </c>
      <c r="K24" s="239">
        <f t="shared" si="3"/>
        <v>0.31599999999999895</v>
      </c>
      <c r="L24" s="239">
        <f t="shared" si="4"/>
        <v>0.31700000000000017</v>
      </c>
      <c r="N24" s="233">
        <v>18.467000000000002</v>
      </c>
      <c r="O24" s="233">
        <v>19.333000000000002</v>
      </c>
      <c r="P24" s="233">
        <v>21.766999999999999</v>
      </c>
      <c r="Q24" s="233">
        <v>24.417000000000002</v>
      </c>
      <c r="R24" s="233">
        <v>21.983000000000001</v>
      </c>
    </row>
    <row r="25" spans="1:18" x14ac:dyDescent="0.2">
      <c r="A25" s="238">
        <f t="shared" si="5"/>
        <v>37407</v>
      </c>
      <c r="B25" s="233">
        <v>19.798000000000002</v>
      </c>
      <c r="C25" s="233">
        <v>21.177</v>
      </c>
      <c r="D25" s="233">
        <v>24.181000000000001</v>
      </c>
      <c r="E25" s="233">
        <v>24.419</v>
      </c>
      <c r="F25" s="233">
        <v>21.29</v>
      </c>
      <c r="H25" s="239">
        <f t="shared" si="0"/>
        <v>-0.24199999999999733</v>
      </c>
      <c r="I25" s="239">
        <f t="shared" si="1"/>
        <v>-0.24200000000000088</v>
      </c>
      <c r="J25" s="239">
        <f t="shared" si="2"/>
        <v>-0.18199999999999861</v>
      </c>
      <c r="K25" s="239">
        <f t="shared" si="3"/>
        <v>0.32999999999999829</v>
      </c>
      <c r="L25" s="239">
        <f t="shared" si="4"/>
        <v>0.32999999999999829</v>
      </c>
      <c r="N25" s="233">
        <v>20.04</v>
      </c>
      <c r="O25" s="233">
        <v>21.419</v>
      </c>
      <c r="P25" s="233">
        <v>24.363</v>
      </c>
      <c r="Q25" s="233">
        <v>24.089000000000002</v>
      </c>
      <c r="R25" s="233">
        <v>20.96</v>
      </c>
    </row>
    <row r="26" spans="1:18" x14ac:dyDescent="0.2">
      <c r="A26" s="238">
        <f t="shared" si="5"/>
        <v>37437</v>
      </c>
      <c r="B26" s="233">
        <v>20.813000000000002</v>
      </c>
      <c r="C26" s="233">
        <v>22.188000000000002</v>
      </c>
      <c r="D26" s="233">
        <v>25.896000000000001</v>
      </c>
      <c r="E26" s="233">
        <v>23.917000000000002</v>
      </c>
      <c r="F26" s="233">
        <v>20.25</v>
      </c>
      <c r="H26" s="239">
        <f t="shared" si="0"/>
        <v>-0.18699999999999761</v>
      </c>
      <c r="I26" s="239">
        <f t="shared" si="1"/>
        <v>-0.18699999999999761</v>
      </c>
      <c r="J26" s="239">
        <f t="shared" si="2"/>
        <v>0.4789999999999992</v>
      </c>
      <c r="K26" s="239">
        <f t="shared" si="3"/>
        <v>0.33399999999999963</v>
      </c>
      <c r="L26" s="239">
        <f t="shared" si="4"/>
        <v>0.33299999999999841</v>
      </c>
      <c r="N26" s="233">
        <v>21</v>
      </c>
      <c r="O26" s="233">
        <v>22.375</v>
      </c>
      <c r="P26" s="233">
        <v>25.417000000000002</v>
      </c>
      <c r="Q26" s="233">
        <v>23.583000000000002</v>
      </c>
      <c r="R26" s="233">
        <v>19.917000000000002</v>
      </c>
    </row>
    <row r="27" spans="1:18" x14ac:dyDescent="0.2">
      <c r="A27" s="238">
        <f t="shared" si="5"/>
        <v>37468</v>
      </c>
      <c r="B27" s="233">
        <v>29.036000000000001</v>
      </c>
      <c r="C27" s="233">
        <v>30.294</v>
      </c>
      <c r="D27" s="233">
        <v>29.81</v>
      </c>
      <c r="E27" s="233">
        <v>31.194000000000003</v>
      </c>
      <c r="F27" s="233">
        <v>30.164999999999999</v>
      </c>
      <c r="H27" s="239">
        <f t="shared" si="0"/>
        <v>-6.0999999999999943E-2</v>
      </c>
      <c r="I27" s="239">
        <f t="shared" si="1"/>
        <v>-6.0999999999999943E-2</v>
      </c>
      <c r="J27" s="239">
        <f t="shared" si="2"/>
        <v>-6.1000000000003496E-2</v>
      </c>
      <c r="K27" s="239">
        <f t="shared" si="3"/>
        <v>0.66200000000000259</v>
      </c>
      <c r="L27" s="239">
        <f t="shared" si="4"/>
        <v>0.66099999999999781</v>
      </c>
      <c r="N27" s="233">
        <v>29.097000000000001</v>
      </c>
      <c r="O27" s="233">
        <v>30.355</v>
      </c>
      <c r="P27" s="233">
        <v>29.871000000000002</v>
      </c>
      <c r="Q27" s="233">
        <v>30.532</v>
      </c>
      <c r="R27" s="233">
        <v>29.504000000000001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30.532</v>
      </c>
      <c r="E28" s="233">
        <v>31.694000000000003</v>
      </c>
      <c r="F28" s="233">
        <v>30.629000000000001</v>
      </c>
      <c r="H28" s="239">
        <f t="shared" si="0"/>
        <v>0</v>
      </c>
      <c r="I28" s="239">
        <f t="shared" si="1"/>
        <v>0</v>
      </c>
      <c r="J28" s="239">
        <f t="shared" si="2"/>
        <v>1.7899999999999991</v>
      </c>
      <c r="K28" s="239">
        <f t="shared" si="3"/>
        <v>0.62900000000000134</v>
      </c>
      <c r="L28" s="239">
        <f t="shared" si="4"/>
        <v>0.62900000000000134</v>
      </c>
      <c r="N28" s="233">
        <v>33.387</v>
      </c>
      <c r="O28" s="233">
        <v>34.79</v>
      </c>
      <c r="P28" s="233">
        <v>28.742000000000001</v>
      </c>
      <c r="Q28" s="233">
        <v>31.065000000000001</v>
      </c>
      <c r="R28" s="233">
        <v>30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29.975000000000001</v>
      </c>
      <c r="E29" s="233">
        <v>25.55</v>
      </c>
      <c r="F29" s="233">
        <v>24.574999999999999</v>
      </c>
      <c r="H29" s="239">
        <f t="shared" si="0"/>
        <v>0</v>
      </c>
      <c r="I29" s="239">
        <f t="shared" si="1"/>
        <v>0</v>
      </c>
      <c r="J29" s="239">
        <f t="shared" si="2"/>
        <v>1.3250000000000028</v>
      </c>
      <c r="K29" s="239">
        <f t="shared" si="3"/>
        <v>0.69999999999999929</v>
      </c>
      <c r="L29" s="239">
        <f t="shared" si="4"/>
        <v>0.69999999999999929</v>
      </c>
      <c r="N29" s="233">
        <v>28.85</v>
      </c>
      <c r="O29" s="233">
        <v>29.9</v>
      </c>
      <c r="P29" s="233">
        <v>28.65</v>
      </c>
      <c r="Q29" s="233">
        <v>24.85</v>
      </c>
      <c r="R29" s="233">
        <v>23.875</v>
      </c>
    </row>
    <row r="30" spans="1:18" x14ac:dyDescent="0.2">
      <c r="A30" s="238">
        <f t="shared" si="5"/>
        <v>37560</v>
      </c>
      <c r="B30" s="233">
        <v>26.806000000000001</v>
      </c>
      <c r="C30" s="233">
        <v>28.694000000000003</v>
      </c>
      <c r="D30" s="233">
        <v>25.621000000000002</v>
      </c>
      <c r="E30" s="233">
        <v>25.984000000000002</v>
      </c>
      <c r="F30" s="233">
        <v>24.484000000000002</v>
      </c>
      <c r="H30" s="239">
        <f t="shared" si="0"/>
        <v>-0.19399999999999906</v>
      </c>
      <c r="I30" s="239">
        <f t="shared" si="1"/>
        <v>-0.28999999999999915</v>
      </c>
      <c r="J30" s="239">
        <f t="shared" si="2"/>
        <v>0.26600000000000179</v>
      </c>
      <c r="K30" s="239">
        <f t="shared" si="3"/>
        <v>0</v>
      </c>
      <c r="L30" s="239">
        <f t="shared" si="4"/>
        <v>0</v>
      </c>
      <c r="N30" s="233">
        <v>27</v>
      </c>
      <c r="O30" s="233">
        <v>28.984000000000002</v>
      </c>
      <c r="P30" s="233">
        <v>25.355</v>
      </c>
      <c r="Q30" s="233">
        <v>25.984000000000002</v>
      </c>
      <c r="R30" s="233">
        <v>24.484000000000002</v>
      </c>
    </row>
    <row r="31" spans="1:18" x14ac:dyDescent="0.2">
      <c r="A31" s="238">
        <f t="shared" si="5"/>
        <v>37590</v>
      </c>
      <c r="B31" s="233">
        <v>23.5</v>
      </c>
      <c r="C31" s="233">
        <v>22.167000000000002</v>
      </c>
      <c r="D31" s="233">
        <v>27</v>
      </c>
      <c r="E31" s="233">
        <v>23.958000000000002</v>
      </c>
      <c r="F31" s="233">
        <v>23.584</v>
      </c>
      <c r="H31" s="239">
        <f t="shared" si="0"/>
        <v>1.0619999999999976</v>
      </c>
      <c r="I31" s="239">
        <f t="shared" si="1"/>
        <v>0.75</v>
      </c>
      <c r="J31" s="239">
        <f t="shared" si="2"/>
        <v>0.125</v>
      </c>
      <c r="K31" s="239">
        <f t="shared" si="3"/>
        <v>0</v>
      </c>
      <c r="L31" s="239">
        <f t="shared" si="4"/>
        <v>1.541999999999998</v>
      </c>
      <c r="N31" s="233">
        <v>22.438000000000002</v>
      </c>
      <c r="O31" s="233">
        <v>21.417000000000002</v>
      </c>
      <c r="P31" s="233">
        <v>26.875</v>
      </c>
      <c r="Q31" s="233">
        <v>23.958000000000002</v>
      </c>
      <c r="R31" s="233">
        <v>22.042000000000002</v>
      </c>
    </row>
    <row r="32" spans="1:18" x14ac:dyDescent="0.2">
      <c r="A32" s="238">
        <f t="shared" si="5"/>
        <v>37621</v>
      </c>
      <c r="B32" s="233">
        <v>29.702000000000002</v>
      </c>
      <c r="C32" s="233">
        <v>28.315000000000001</v>
      </c>
      <c r="D32" s="233">
        <v>27.444000000000003</v>
      </c>
      <c r="E32" s="233">
        <v>23.311</v>
      </c>
      <c r="F32" s="233">
        <v>21.669</v>
      </c>
      <c r="H32" s="239">
        <f t="shared" si="0"/>
        <v>0</v>
      </c>
      <c r="I32" s="239">
        <f t="shared" si="1"/>
        <v>-0.14499999999999957</v>
      </c>
      <c r="J32" s="239">
        <f t="shared" si="2"/>
        <v>-0.28999999999999915</v>
      </c>
      <c r="K32" s="239">
        <f t="shared" si="3"/>
        <v>-0.5920000000000023</v>
      </c>
      <c r="L32" s="239">
        <f t="shared" si="4"/>
        <v>0</v>
      </c>
      <c r="N32" s="233">
        <v>29.702000000000002</v>
      </c>
      <c r="O32" s="233">
        <v>28.46</v>
      </c>
      <c r="P32" s="233">
        <v>27.734000000000002</v>
      </c>
      <c r="Q32" s="233">
        <v>23.903000000000002</v>
      </c>
      <c r="R32" s="233">
        <v>21.669</v>
      </c>
    </row>
    <row r="33" spans="1:18" x14ac:dyDescent="0.2">
      <c r="A33" s="238">
        <f t="shared" si="5"/>
        <v>37652</v>
      </c>
      <c r="B33" s="233">
        <v>28.556000000000001</v>
      </c>
      <c r="C33" s="233">
        <v>27.234000000000002</v>
      </c>
      <c r="D33" s="233">
        <v>26.629000000000001</v>
      </c>
      <c r="E33" s="233">
        <v>24.77</v>
      </c>
      <c r="F33" s="233">
        <v>22.492000000000001</v>
      </c>
      <c r="H33" s="239">
        <f t="shared" si="0"/>
        <v>-0.12099999999999866</v>
      </c>
      <c r="I33" s="239">
        <f t="shared" si="1"/>
        <v>-0.18099999999999739</v>
      </c>
      <c r="J33" s="239">
        <f t="shared" si="2"/>
        <v>-0.33500000000000085</v>
      </c>
      <c r="K33" s="239">
        <f t="shared" si="3"/>
        <v>0</v>
      </c>
      <c r="L33" s="239">
        <f t="shared" si="4"/>
        <v>0</v>
      </c>
      <c r="N33" s="233">
        <v>28.677</v>
      </c>
      <c r="O33" s="233">
        <v>27.414999999999999</v>
      </c>
      <c r="P33" s="233">
        <v>26.964000000000002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27.429000000000002</v>
      </c>
      <c r="C34" s="233">
        <v>27.054000000000002</v>
      </c>
      <c r="D34" s="233">
        <v>24.643000000000001</v>
      </c>
      <c r="E34" s="233">
        <v>25.232000000000003</v>
      </c>
      <c r="F34" s="233">
        <v>22.714000000000002</v>
      </c>
      <c r="H34" s="239">
        <f t="shared" si="0"/>
        <v>-0.32099999999999795</v>
      </c>
      <c r="I34" s="239">
        <f t="shared" si="1"/>
        <v>0.53600000000000136</v>
      </c>
      <c r="J34" s="239">
        <f t="shared" si="2"/>
        <v>-5.3000000000000824E-2</v>
      </c>
      <c r="K34" s="239">
        <f t="shared" si="3"/>
        <v>0</v>
      </c>
      <c r="L34" s="239">
        <f t="shared" si="4"/>
        <v>0</v>
      </c>
      <c r="N34" s="233">
        <v>27.75</v>
      </c>
      <c r="O34" s="233">
        <v>26.518000000000001</v>
      </c>
      <c r="P34" s="233">
        <v>24.696000000000002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25.048000000000002</v>
      </c>
      <c r="C35" s="233">
        <v>25.649000000000001</v>
      </c>
      <c r="D35" s="233">
        <v>23.629000000000001</v>
      </c>
      <c r="E35" s="233">
        <v>24.835000000000001</v>
      </c>
      <c r="F35" s="233">
        <v>21.952000000000002</v>
      </c>
      <c r="H35" s="239">
        <f t="shared" ref="H35:H56" si="6">B35-N35</f>
        <v>-0.12099999999999866</v>
      </c>
      <c r="I35" s="239">
        <f t="shared" ref="I35:I56" si="7">C35-O35</f>
        <v>-0.18199999999999861</v>
      </c>
      <c r="J35" s="239">
        <f t="shared" ref="J35:J56" si="8">D35-P35</f>
        <v>-3.2000000000000028E-2</v>
      </c>
      <c r="K35" s="239">
        <f t="shared" ref="K35:K56" si="9">E35-Q35</f>
        <v>0</v>
      </c>
      <c r="L35" s="239">
        <f t="shared" ref="L35:L56" si="10">F35-R35</f>
        <v>0</v>
      </c>
      <c r="N35" s="233">
        <v>25.169</v>
      </c>
      <c r="O35" s="233">
        <v>25.831</v>
      </c>
      <c r="P35" s="233">
        <v>23.661000000000001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21.567</v>
      </c>
      <c r="C36" s="233">
        <v>23.717000000000002</v>
      </c>
      <c r="D36" s="233">
        <v>23.3</v>
      </c>
      <c r="E36" s="233">
        <v>24.417000000000002</v>
      </c>
      <c r="F36" s="233">
        <v>21.6</v>
      </c>
      <c r="H36" s="239">
        <f t="shared" si="6"/>
        <v>-0.10000000000000142</v>
      </c>
      <c r="I36" s="239">
        <f t="shared" si="7"/>
        <v>0.48400000000000176</v>
      </c>
      <c r="J36" s="239">
        <f t="shared" si="8"/>
        <v>0.21699999999999875</v>
      </c>
      <c r="K36" s="239">
        <f t="shared" si="9"/>
        <v>0</v>
      </c>
      <c r="L36" s="239">
        <f t="shared" si="10"/>
        <v>0</v>
      </c>
      <c r="N36" s="233">
        <v>21.667000000000002</v>
      </c>
      <c r="O36" s="233">
        <v>23.233000000000001</v>
      </c>
      <c r="P36" s="233">
        <v>23.083000000000002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11.742000000000001</v>
      </c>
      <c r="C37" s="233">
        <v>14.863000000000001</v>
      </c>
      <c r="D37" s="233">
        <v>24.085000000000001</v>
      </c>
      <c r="E37" s="233">
        <v>24.173000000000002</v>
      </c>
      <c r="F37" s="233">
        <v>21.411000000000001</v>
      </c>
      <c r="H37" s="239">
        <f t="shared" si="6"/>
        <v>-0.12100000000000044</v>
      </c>
      <c r="I37" s="239">
        <f t="shared" si="7"/>
        <v>-0.18099999999999916</v>
      </c>
      <c r="J37" s="239">
        <f t="shared" si="8"/>
        <v>-0.18100000000000094</v>
      </c>
      <c r="K37" s="239">
        <f t="shared" si="9"/>
        <v>0</v>
      </c>
      <c r="L37" s="239">
        <f t="shared" si="10"/>
        <v>0</v>
      </c>
      <c r="N37" s="233">
        <v>11.863000000000001</v>
      </c>
      <c r="O37" s="233">
        <v>15.044</v>
      </c>
      <c r="P37" s="233">
        <v>24.266000000000002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14.083</v>
      </c>
      <c r="C38" s="233">
        <v>17.938000000000002</v>
      </c>
      <c r="D38" s="233">
        <v>25.479000000000003</v>
      </c>
      <c r="E38" s="233">
        <v>25.021000000000001</v>
      </c>
      <c r="F38" s="233">
        <v>22.25</v>
      </c>
      <c r="H38" s="239">
        <f t="shared" si="6"/>
        <v>-6.3000000000000611E-2</v>
      </c>
      <c r="I38" s="239">
        <f t="shared" si="7"/>
        <v>-6.1999999999997613E-2</v>
      </c>
      <c r="J38" s="239">
        <f t="shared" si="8"/>
        <v>-0.31299999999999883</v>
      </c>
      <c r="K38" s="239">
        <f t="shared" si="9"/>
        <v>0</v>
      </c>
      <c r="L38" s="239">
        <f t="shared" si="10"/>
        <v>0</v>
      </c>
      <c r="N38" s="233">
        <v>14.146000000000001</v>
      </c>
      <c r="O38" s="233">
        <v>18</v>
      </c>
      <c r="P38" s="233">
        <v>25.792000000000002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35.46</v>
      </c>
      <c r="C39" s="233">
        <v>37.015999999999998</v>
      </c>
      <c r="D39" s="233">
        <v>31.306000000000001</v>
      </c>
      <c r="E39" s="233">
        <v>27.633000000000003</v>
      </c>
      <c r="F39" s="233">
        <v>26.734000000000002</v>
      </c>
      <c r="H39" s="239">
        <f t="shared" si="6"/>
        <v>-0.12100000000000222</v>
      </c>
      <c r="I39" s="239">
        <f t="shared" si="7"/>
        <v>0.20999999999999375</v>
      </c>
      <c r="J39" s="239">
        <f t="shared" si="8"/>
        <v>5.3180000000000014</v>
      </c>
      <c r="K39" s="239">
        <f t="shared" si="9"/>
        <v>0</v>
      </c>
      <c r="L39" s="239">
        <f t="shared" si="10"/>
        <v>0</v>
      </c>
      <c r="N39" s="233">
        <v>35.581000000000003</v>
      </c>
      <c r="O39" s="233">
        <v>36.806000000000004</v>
      </c>
      <c r="P39" s="233">
        <v>25.988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37.492000000000004</v>
      </c>
      <c r="C40" s="233">
        <v>39.091999999999999</v>
      </c>
      <c r="D40" s="233">
        <v>26.934999999999999</v>
      </c>
      <c r="E40" s="233">
        <v>31.411000000000001</v>
      </c>
      <c r="F40" s="233">
        <v>30.452000000000002</v>
      </c>
      <c r="H40" s="239">
        <f t="shared" si="6"/>
        <v>-0.12099999999999511</v>
      </c>
      <c r="I40" s="239">
        <f t="shared" si="7"/>
        <v>1.099999999999568E-2</v>
      </c>
      <c r="J40" s="239">
        <f t="shared" si="8"/>
        <v>0.53999999999999915</v>
      </c>
      <c r="K40" s="239">
        <f t="shared" si="9"/>
        <v>0</v>
      </c>
      <c r="L40" s="239">
        <f t="shared" si="10"/>
        <v>0</v>
      </c>
      <c r="N40" s="233">
        <v>37.613</v>
      </c>
      <c r="O40" s="233">
        <v>39.081000000000003</v>
      </c>
      <c r="P40" s="233">
        <v>26.395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31.896000000000001</v>
      </c>
      <c r="C41" s="233">
        <v>33.353999999999999</v>
      </c>
      <c r="D41" s="233">
        <v>27.313000000000002</v>
      </c>
      <c r="E41" s="233">
        <v>29.875</v>
      </c>
      <c r="F41" s="233">
        <v>28.792000000000002</v>
      </c>
      <c r="H41" s="239">
        <f t="shared" si="6"/>
        <v>-6.2000000000001165E-2</v>
      </c>
      <c r="I41" s="239">
        <f t="shared" si="7"/>
        <v>-6.3000000000002387E-2</v>
      </c>
      <c r="J41" s="239">
        <f t="shared" si="8"/>
        <v>1.1460000000000008</v>
      </c>
      <c r="K41" s="239">
        <f t="shared" si="9"/>
        <v>0</v>
      </c>
      <c r="L41" s="239">
        <f t="shared" si="10"/>
        <v>0</v>
      </c>
      <c r="N41" s="233">
        <v>31.958000000000002</v>
      </c>
      <c r="O41" s="233">
        <v>33.417000000000002</v>
      </c>
      <c r="P41" s="233">
        <v>26.167000000000002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27</v>
      </c>
      <c r="C42" s="233">
        <v>29.153000000000002</v>
      </c>
      <c r="D42" s="233">
        <v>25.887</v>
      </c>
      <c r="E42" s="233">
        <v>27.194000000000003</v>
      </c>
      <c r="F42" s="233">
        <v>24.919</v>
      </c>
      <c r="H42" s="239">
        <f t="shared" si="6"/>
        <v>-4.8000000000001819E-2</v>
      </c>
      <c r="I42" s="239">
        <f t="shared" si="7"/>
        <v>-0.14499999999999957</v>
      </c>
      <c r="J42" s="239">
        <f t="shared" si="8"/>
        <v>-2.4000000000000909E-2</v>
      </c>
      <c r="K42" s="239">
        <f t="shared" si="9"/>
        <v>0</v>
      </c>
      <c r="L42" s="239">
        <f t="shared" si="10"/>
        <v>0</v>
      </c>
      <c r="N42" s="233">
        <v>27.048000000000002</v>
      </c>
      <c r="O42" s="233">
        <v>29.298000000000002</v>
      </c>
      <c r="P42" s="233">
        <v>25.911000000000001</v>
      </c>
      <c r="Q42" s="233">
        <v>27.194000000000003</v>
      </c>
      <c r="R42" s="233">
        <v>24.919</v>
      </c>
    </row>
    <row r="43" spans="1:18" x14ac:dyDescent="0.2">
      <c r="A43" s="238">
        <f t="shared" si="11"/>
        <v>37955</v>
      </c>
      <c r="B43" s="233">
        <v>24.35</v>
      </c>
      <c r="C43" s="233">
        <v>26.725000000000001</v>
      </c>
      <c r="D43" s="233">
        <v>24.75</v>
      </c>
      <c r="E43" s="233">
        <v>23.45</v>
      </c>
      <c r="F43" s="233">
        <v>22.459</v>
      </c>
      <c r="H43" s="239">
        <f t="shared" si="6"/>
        <v>0.94699999999999918</v>
      </c>
      <c r="I43" s="239">
        <f t="shared" si="7"/>
        <v>0.55000000000000071</v>
      </c>
      <c r="J43" s="239">
        <f t="shared" si="8"/>
        <v>-1</v>
      </c>
      <c r="K43" s="239">
        <f t="shared" si="9"/>
        <v>0</v>
      </c>
      <c r="L43" s="239">
        <f t="shared" si="10"/>
        <v>1.6089999999999982</v>
      </c>
      <c r="N43" s="233">
        <v>23.403000000000002</v>
      </c>
      <c r="O43" s="233">
        <v>26.175000000000001</v>
      </c>
      <c r="P43" s="233">
        <v>25.75</v>
      </c>
      <c r="Q43" s="233">
        <v>23.45</v>
      </c>
      <c r="R43" s="233">
        <v>20.85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28.164999999999999</v>
      </c>
      <c r="E44" s="233">
        <v>24.298999999999999</v>
      </c>
      <c r="F44" s="233">
        <v>21.831</v>
      </c>
      <c r="H44" s="239">
        <f t="shared" si="6"/>
        <v>0</v>
      </c>
      <c r="I44" s="239">
        <f t="shared" si="7"/>
        <v>-0.12099999999999511</v>
      </c>
      <c r="J44" s="239">
        <f t="shared" si="8"/>
        <v>1.200999999999997</v>
      </c>
      <c r="K44" s="239">
        <f t="shared" si="9"/>
        <v>-0.5920000000000023</v>
      </c>
      <c r="L44" s="239">
        <f t="shared" si="10"/>
        <v>0</v>
      </c>
      <c r="N44" s="233">
        <v>30.605</v>
      </c>
      <c r="O44" s="233">
        <v>32.979999999999997</v>
      </c>
      <c r="P44" s="233">
        <v>26.964000000000002</v>
      </c>
      <c r="Q44" s="233">
        <v>24.891000000000002</v>
      </c>
      <c r="R44" s="233">
        <v>21.831</v>
      </c>
    </row>
    <row r="45" spans="1:18" x14ac:dyDescent="0.2">
      <c r="A45" s="238">
        <f t="shared" si="11"/>
        <v>38017</v>
      </c>
      <c r="B45" s="233">
        <v>27.819000000000003</v>
      </c>
      <c r="C45" s="233">
        <v>27.069000000000003</v>
      </c>
      <c r="D45" s="233">
        <v>26.262</v>
      </c>
      <c r="E45" s="233">
        <v>25.244</v>
      </c>
      <c r="F45" s="233">
        <v>23.009</v>
      </c>
      <c r="H45" s="239">
        <f t="shared" si="6"/>
        <v>-0.12099999999999866</v>
      </c>
      <c r="I45" s="239">
        <f t="shared" si="7"/>
        <v>-0.11499999999999844</v>
      </c>
      <c r="J45" s="239">
        <f t="shared" si="8"/>
        <v>-0.65500000000000114</v>
      </c>
      <c r="K45" s="239">
        <f t="shared" si="9"/>
        <v>0</v>
      </c>
      <c r="L45" s="239">
        <f t="shared" si="10"/>
        <v>0</v>
      </c>
      <c r="N45" s="233">
        <v>27.94</v>
      </c>
      <c r="O45" s="233">
        <v>27.184000000000001</v>
      </c>
      <c r="P45" s="233">
        <v>26.917000000000002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26.837</v>
      </c>
      <c r="C46" s="233">
        <v>26.82</v>
      </c>
      <c r="D46" s="233">
        <v>24.432000000000002</v>
      </c>
      <c r="E46" s="233">
        <v>25.521000000000001</v>
      </c>
      <c r="F46" s="233">
        <v>23.062000000000001</v>
      </c>
      <c r="H46" s="239">
        <f t="shared" si="6"/>
        <v>-0.35100000000000264</v>
      </c>
      <c r="I46" s="239">
        <f t="shared" si="7"/>
        <v>0.40199999999999747</v>
      </c>
      <c r="J46" s="239">
        <f t="shared" si="8"/>
        <v>-0.42399999999999949</v>
      </c>
      <c r="K46" s="239">
        <f t="shared" si="9"/>
        <v>0</v>
      </c>
      <c r="L46" s="239">
        <f t="shared" si="10"/>
        <v>0</v>
      </c>
      <c r="N46" s="233">
        <v>27.188000000000002</v>
      </c>
      <c r="O46" s="233">
        <v>26.418000000000003</v>
      </c>
      <c r="P46" s="233">
        <v>24.856000000000002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25.173999999999999</v>
      </c>
      <c r="C47" s="233">
        <v>25.96</v>
      </c>
      <c r="D47" s="233">
        <v>24.202999999999999</v>
      </c>
      <c r="E47" s="233">
        <v>25.506</v>
      </c>
      <c r="F47" s="233">
        <v>22.785</v>
      </c>
      <c r="H47" s="239">
        <f t="shared" si="6"/>
        <v>-9.5000000000002416E-2</v>
      </c>
      <c r="I47" s="239">
        <f t="shared" si="7"/>
        <v>-8.9999999999999858E-2</v>
      </c>
      <c r="J47" s="239">
        <f t="shared" si="8"/>
        <v>-0.25</v>
      </c>
      <c r="K47" s="239">
        <f t="shared" si="9"/>
        <v>0</v>
      </c>
      <c r="L47" s="239">
        <f t="shared" si="10"/>
        <v>0</v>
      </c>
      <c r="N47" s="233">
        <v>25.269000000000002</v>
      </c>
      <c r="O47" s="233">
        <v>26.05</v>
      </c>
      <c r="P47" s="233">
        <v>24.452999999999999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22.347000000000001</v>
      </c>
      <c r="C48" s="233">
        <v>24.389000000000003</v>
      </c>
      <c r="D48" s="233">
        <v>23.763000000000002</v>
      </c>
      <c r="E48" s="233">
        <v>25.063000000000002</v>
      </c>
      <c r="F48" s="233">
        <v>22.33</v>
      </c>
      <c r="H48" s="239">
        <f t="shared" si="6"/>
        <v>-0.10000000000000142</v>
      </c>
      <c r="I48" s="239">
        <f t="shared" si="7"/>
        <v>0.42600000000000193</v>
      </c>
      <c r="J48" s="239">
        <f t="shared" si="8"/>
        <v>-3.8000000000000256E-2</v>
      </c>
      <c r="K48" s="239">
        <f t="shared" si="9"/>
        <v>0</v>
      </c>
      <c r="L48" s="239">
        <f t="shared" si="10"/>
        <v>0</v>
      </c>
      <c r="N48" s="233">
        <v>22.447000000000003</v>
      </c>
      <c r="O48" s="233">
        <v>23.963000000000001</v>
      </c>
      <c r="P48" s="233">
        <v>23.801000000000002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13.94</v>
      </c>
      <c r="C49" s="233">
        <v>16.788</v>
      </c>
      <c r="D49" s="233">
        <v>24.193000000000001</v>
      </c>
      <c r="E49" s="233">
        <v>24.67</v>
      </c>
      <c r="F49" s="233">
        <v>21.954999999999998</v>
      </c>
      <c r="H49" s="239">
        <f t="shared" si="6"/>
        <v>-0.14200000000000124</v>
      </c>
      <c r="I49" s="239">
        <f t="shared" si="7"/>
        <v>-0.16400000000000148</v>
      </c>
      <c r="J49" s="239">
        <f t="shared" si="8"/>
        <v>-0.42099999999999937</v>
      </c>
      <c r="K49" s="239">
        <f t="shared" si="9"/>
        <v>0</v>
      </c>
      <c r="L49" s="239">
        <f t="shared" si="10"/>
        <v>0</v>
      </c>
      <c r="N49" s="233">
        <v>14.082000000000001</v>
      </c>
      <c r="O49" s="233">
        <v>16.952000000000002</v>
      </c>
      <c r="P49" s="233">
        <v>24.614000000000001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16.608000000000001</v>
      </c>
      <c r="C50" s="233">
        <v>19.984000000000002</v>
      </c>
      <c r="D50" s="233">
        <v>25.776</v>
      </c>
      <c r="E50" s="233">
        <v>25.704999999999998</v>
      </c>
      <c r="F50" s="233">
        <v>23.079000000000001</v>
      </c>
      <c r="H50" s="239">
        <f t="shared" si="6"/>
        <v>-5.6000000000000938E-2</v>
      </c>
      <c r="I50" s="239">
        <f t="shared" si="7"/>
        <v>-2.2999999999999687E-2</v>
      </c>
      <c r="J50" s="239">
        <f t="shared" si="8"/>
        <v>-0.40500000000000114</v>
      </c>
      <c r="K50" s="239">
        <f t="shared" si="9"/>
        <v>0</v>
      </c>
      <c r="L50" s="239">
        <f t="shared" si="10"/>
        <v>0</v>
      </c>
      <c r="N50" s="233">
        <v>16.664000000000001</v>
      </c>
      <c r="O50" s="233">
        <v>20.007000000000001</v>
      </c>
      <c r="P50" s="233">
        <v>26.181000000000001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33.679000000000002</v>
      </c>
      <c r="C51" s="233">
        <v>35.216999999999999</v>
      </c>
      <c r="D51" s="233">
        <v>30.22</v>
      </c>
      <c r="E51" s="233">
        <v>27.243000000000002</v>
      </c>
      <c r="F51" s="233">
        <v>26.102</v>
      </c>
      <c r="H51" s="239">
        <f t="shared" si="6"/>
        <v>-0.11899999999999977</v>
      </c>
      <c r="I51" s="239">
        <f t="shared" si="7"/>
        <v>0.20499999999999829</v>
      </c>
      <c r="J51" s="239">
        <f t="shared" si="8"/>
        <v>4.1549999999999976</v>
      </c>
      <c r="K51" s="239">
        <f t="shared" si="9"/>
        <v>0</v>
      </c>
      <c r="L51" s="239">
        <f t="shared" si="10"/>
        <v>0</v>
      </c>
      <c r="N51" s="233">
        <v>33.798000000000002</v>
      </c>
      <c r="O51" s="233">
        <v>35.012</v>
      </c>
      <c r="P51" s="233">
        <v>26.065000000000001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35.323</v>
      </c>
      <c r="C52" s="233">
        <v>36.909999999999997</v>
      </c>
      <c r="D52" s="233">
        <v>26.592000000000002</v>
      </c>
      <c r="E52" s="233">
        <v>30.22</v>
      </c>
      <c r="F52" s="233">
        <v>29.021000000000001</v>
      </c>
      <c r="H52" s="239">
        <f t="shared" si="6"/>
        <v>-0.11899999999999977</v>
      </c>
      <c r="I52" s="239">
        <f t="shared" si="7"/>
        <v>4.7999999999994714E-2</v>
      </c>
      <c r="J52" s="239">
        <f t="shared" si="8"/>
        <v>0.25300000000000011</v>
      </c>
      <c r="K52" s="239">
        <f t="shared" si="9"/>
        <v>0</v>
      </c>
      <c r="L52" s="239">
        <f t="shared" si="10"/>
        <v>0</v>
      </c>
      <c r="N52" s="233">
        <v>35.442</v>
      </c>
      <c r="O52" s="233">
        <v>36.862000000000002</v>
      </c>
      <c r="P52" s="233">
        <v>26.339000000000002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30.843</v>
      </c>
      <c r="C53" s="233">
        <v>32.317</v>
      </c>
      <c r="D53" s="233">
        <v>26.97</v>
      </c>
      <c r="E53" s="233">
        <v>29.257000000000001</v>
      </c>
      <c r="F53" s="233">
        <v>27.943000000000001</v>
      </c>
      <c r="H53" s="239">
        <f t="shared" si="6"/>
        <v>-7.0000000000000284E-2</v>
      </c>
      <c r="I53" s="239">
        <f t="shared" si="7"/>
        <v>-9.9999999999980105E-3</v>
      </c>
      <c r="J53" s="239">
        <f t="shared" si="8"/>
        <v>0.78599999999999781</v>
      </c>
      <c r="K53" s="239">
        <f t="shared" si="9"/>
        <v>0</v>
      </c>
      <c r="L53" s="239">
        <f t="shared" si="10"/>
        <v>0</v>
      </c>
      <c r="N53" s="233">
        <v>30.913</v>
      </c>
      <c r="O53" s="233">
        <v>32.326999999999998</v>
      </c>
      <c r="P53" s="233">
        <v>26.184000000000001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26.822000000000003</v>
      </c>
      <c r="C54" s="233">
        <v>28.978000000000002</v>
      </c>
      <c r="D54" s="233">
        <v>25.727</v>
      </c>
      <c r="E54" s="233">
        <v>27.245000000000001</v>
      </c>
      <c r="F54" s="233">
        <v>24.895</v>
      </c>
      <c r="H54" s="239">
        <f t="shared" si="6"/>
        <v>-6.7000000000000171E-2</v>
      </c>
      <c r="I54" s="239">
        <f t="shared" si="7"/>
        <v>-0.11699999999999733</v>
      </c>
      <c r="J54" s="239">
        <f t="shared" si="8"/>
        <v>-0.19600000000000151</v>
      </c>
      <c r="K54" s="239">
        <f t="shared" si="9"/>
        <v>0</v>
      </c>
      <c r="L54" s="239">
        <f t="shared" si="10"/>
        <v>0</v>
      </c>
      <c r="N54" s="233">
        <v>26.889000000000003</v>
      </c>
      <c r="O54" s="233">
        <v>29.094999999999999</v>
      </c>
      <c r="P54" s="233">
        <v>25.923000000000002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24.897000000000002</v>
      </c>
      <c r="C55" s="233">
        <v>27.054000000000002</v>
      </c>
      <c r="D55" s="233">
        <v>25.266000000000002</v>
      </c>
      <c r="E55" s="233">
        <v>24.425000000000001</v>
      </c>
      <c r="F55" s="233">
        <v>23.45</v>
      </c>
      <c r="H55" s="239">
        <f t="shared" si="6"/>
        <v>0.94000000000000128</v>
      </c>
      <c r="I55" s="239">
        <f t="shared" si="7"/>
        <v>0.68400000000000105</v>
      </c>
      <c r="J55" s="239">
        <f t="shared" si="8"/>
        <v>-0.80699999999999861</v>
      </c>
      <c r="K55" s="239">
        <f t="shared" si="9"/>
        <v>0</v>
      </c>
      <c r="L55" s="239">
        <f t="shared" si="10"/>
        <v>1.5409999999999968</v>
      </c>
      <c r="N55" s="233">
        <v>23.957000000000001</v>
      </c>
      <c r="O55" s="233">
        <v>26.37</v>
      </c>
      <c r="P55" s="233">
        <v>26.073</v>
      </c>
      <c r="Q55" s="233">
        <v>24.425000000000001</v>
      </c>
      <c r="R55" s="233">
        <v>21.909000000000002</v>
      </c>
    </row>
    <row r="56" spans="1:18" x14ac:dyDescent="0.2">
      <c r="A56" s="238">
        <f t="shared" si="11"/>
        <v>38352</v>
      </c>
      <c r="B56" s="233">
        <v>29.988000000000003</v>
      </c>
      <c r="C56" s="233">
        <v>32.145000000000003</v>
      </c>
      <c r="D56" s="233">
        <v>27.906000000000002</v>
      </c>
      <c r="E56" s="233">
        <v>24.803000000000001</v>
      </c>
      <c r="F56" s="233">
        <v>22.507000000000001</v>
      </c>
      <c r="H56" s="239">
        <f t="shared" si="6"/>
        <v>-1.6999999999995907E-2</v>
      </c>
      <c r="I56" s="239">
        <f t="shared" si="7"/>
        <v>-6.5999999999995396E-2</v>
      </c>
      <c r="J56" s="239">
        <f t="shared" si="8"/>
        <v>0.93900000000000006</v>
      </c>
      <c r="K56" s="239">
        <f t="shared" si="9"/>
        <v>-0.59199999999999875</v>
      </c>
      <c r="L56" s="239">
        <f t="shared" si="10"/>
        <v>0</v>
      </c>
      <c r="N56" s="233">
        <v>30.004999999999999</v>
      </c>
      <c r="O56" s="233">
        <v>32.210999999999999</v>
      </c>
      <c r="P56" s="233">
        <v>26.967000000000002</v>
      </c>
      <c r="Q56" s="233">
        <v>25.395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6.6105833333333335</v>
      </c>
      <c r="C58" s="233">
        <f>SUM('P2'!K7:V7)/12</f>
        <v>6.5310833333333322</v>
      </c>
      <c r="D58" s="233">
        <f>SUM('P2'!K9:V9)/12</f>
        <v>6.5344166666666679</v>
      </c>
      <c r="E58" s="233">
        <f>SUM('P2'!K13:V13)/12</f>
        <v>5.4418333333333342</v>
      </c>
      <c r="F58" s="233">
        <f>SUM('P2'!K15:V15)/12</f>
        <v>5.1813333333333338</v>
      </c>
      <c r="H58" s="239">
        <f t="shared" ref="H58:H67" si="12">B58-N58</f>
        <v>0.26033333333333353</v>
      </c>
      <c r="I58" s="239">
        <f t="shared" ref="I58:I67" si="13">C58-O58</f>
        <v>0.14533333333333154</v>
      </c>
      <c r="J58" s="239">
        <f t="shared" ref="J58:J67" si="14">D58-P58</f>
        <v>0.39616666666666767</v>
      </c>
      <c r="K58" s="239">
        <f t="shared" ref="K58:K67" si="15">E58-Q58</f>
        <v>4.1666666666666963E-2</v>
      </c>
      <c r="L58" s="239">
        <f t="shared" ref="L58:L67" si="16">F58-R58</f>
        <v>0.24549999999999983</v>
      </c>
      <c r="N58" s="233">
        <v>6.35025</v>
      </c>
      <c r="O58" s="233">
        <v>6.3857500000000007</v>
      </c>
      <c r="P58" s="233">
        <v>6.1382500000000002</v>
      </c>
      <c r="Q58" s="233">
        <v>5.4001666666666672</v>
      </c>
      <c r="R58" s="233">
        <v>4.935833333333334</v>
      </c>
    </row>
    <row r="59" spans="1:18" x14ac:dyDescent="0.2">
      <c r="A59" s="240" t="s">
        <v>170</v>
      </c>
      <c r="B59" s="233">
        <f>SUM('P2'!W5:AH5)/12</f>
        <v>25.394500000000004</v>
      </c>
      <c r="C59" s="233">
        <f>SUM('P2'!W7:AH7)/12</f>
        <v>25.884333333333334</v>
      </c>
      <c r="D59" s="233">
        <f>SUM('P2'!W9:AH9)/12</f>
        <v>26.991500000000002</v>
      </c>
      <c r="E59" s="233">
        <f>SUM('P2'!W13:AH13)/12</f>
        <v>25.596166666666672</v>
      </c>
      <c r="F59" s="233">
        <f>SUM('P2'!W15:AH15)/12</f>
        <v>23.739666666666665</v>
      </c>
      <c r="H59" s="239">
        <f t="shared" si="12"/>
        <v>0.26550000000000296</v>
      </c>
      <c r="I59" s="239">
        <f t="shared" si="13"/>
        <v>0.21941666666666748</v>
      </c>
      <c r="J59" s="239">
        <f t="shared" si="14"/>
        <v>0.43375000000000341</v>
      </c>
      <c r="K59" s="239">
        <f t="shared" si="15"/>
        <v>0.25100000000000122</v>
      </c>
      <c r="L59" s="239">
        <f t="shared" si="16"/>
        <v>0.42883333333332985</v>
      </c>
      <c r="N59" s="233">
        <v>25.129000000000001</v>
      </c>
      <c r="O59" s="233">
        <v>25.664916666666667</v>
      </c>
      <c r="P59" s="233">
        <v>26.557749999999999</v>
      </c>
      <c r="Q59" s="233">
        <v>25.345166666666671</v>
      </c>
      <c r="R59" s="233">
        <v>23.310833333333335</v>
      </c>
    </row>
    <row r="60" spans="1:18" x14ac:dyDescent="0.2">
      <c r="A60" s="240" t="s">
        <v>171</v>
      </c>
      <c r="B60" s="233">
        <f>SUM('P2'!AI5:AT5)/12</f>
        <v>26.269000000000005</v>
      </c>
      <c r="C60" s="233">
        <f>SUM('P2'!AI7:AT7)/12</f>
        <v>27.887833333333333</v>
      </c>
      <c r="D60" s="233">
        <f>SUM('P2'!AI9:AT9)/12</f>
        <v>26.010083333333338</v>
      </c>
      <c r="E60" s="233">
        <f>SUM('P2'!AI13:AT13)/12</f>
        <v>26.025833333333335</v>
      </c>
      <c r="F60" s="233">
        <f>SUM('P2'!AI15:AT15)/12</f>
        <v>23.967166666666671</v>
      </c>
      <c r="H60" s="239">
        <f t="shared" si="12"/>
        <v>-2.099999999999369E-2</v>
      </c>
      <c r="I60" s="239">
        <f t="shared" si="13"/>
        <v>7.1333333333328142E-2</v>
      </c>
      <c r="J60" s="239">
        <f t="shared" si="14"/>
        <v>0.54033333333333644</v>
      </c>
      <c r="K60" s="239">
        <f t="shared" si="15"/>
        <v>-4.9333333333336782E-2</v>
      </c>
      <c r="L60" s="239">
        <f t="shared" si="16"/>
        <v>0.13408333333333289</v>
      </c>
      <c r="N60" s="233">
        <v>26.29</v>
      </c>
      <c r="O60" s="233">
        <v>27.816500000000005</v>
      </c>
      <c r="P60" s="233">
        <v>25.469750000000001</v>
      </c>
      <c r="Q60" s="233">
        <v>26.075166666666671</v>
      </c>
      <c r="R60" s="233">
        <v>23.833083333333338</v>
      </c>
    </row>
    <row r="61" spans="1:18" x14ac:dyDescent="0.2">
      <c r="A61" s="240" t="s">
        <v>172</v>
      </c>
      <c r="B61" s="233">
        <f>SUM('P2'!AU5:BF5)/12</f>
        <v>26.189750000000004</v>
      </c>
      <c r="C61" s="233">
        <f>SUM('P2'!AU7:BF7)/12</f>
        <v>27.802583333333331</v>
      </c>
      <c r="D61" s="233">
        <f>SUM('P2'!AU9:BF9)/12</f>
        <v>25.942500000000006</v>
      </c>
      <c r="E61" s="233">
        <f>SUM('P2'!AU13:BF13)/12</f>
        <v>26.241833333333332</v>
      </c>
      <c r="F61" s="233">
        <f>SUM('P2'!AU15:BF15)/12</f>
        <v>24.178166666666669</v>
      </c>
      <c r="H61" s="239">
        <f t="shared" si="12"/>
        <v>-2.6416666666666089E-2</v>
      </c>
      <c r="I61" s="239">
        <f t="shared" si="13"/>
        <v>9.8333333333329165E-2</v>
      </c>
      <c r="J61" s="239">
        <f t="shared" si="14"/>
        <v>0.24475000000000691</v>
      </c>
      <c r="K61" s="239">
        <f t="shared" si="15"/>
        <v>-4.9333333333333229E-2</v>
      </c>
      <c r="L61" s="239">
        <f t="shared" si="16"/>
        <v>0.1284166666666664</v>
      </c>
      <c r="N61" s="233">
        <v>26.21616666666667</v>
      </c>
      <c r="O61" s="233">
        <v>27.704250000000002</v>
      </c>
      <c r="P61" s="233">
        <v>25.697749999999999</v>
      </c>
      <c r="Q61" s="233">
        <v>26.291166666666665</v>
      </c>
      <c r="R61" s="233">
        <v>24.049750000000003</v>
      </c>
    </row>
    <row r="62" spans="1:18" x14ac:dyDescent="0.2">
      <c r="A62" s="240" t="s">
        <v>173</v>
      </c>
      <c r="B62" s="233">
        <f>SUM('P2'!BG5:BR5)/12</f>
        <v>26.565916666666666</v>
      </c>
      <c r="C62" s="233">
        <f>SUM('P2'!BG7:BR7)/12</f>
        <v>28.153333333333332</v>
      </c>
      <c r="D62" s="233">
        <f>SUM('P2'!BG9:BR9)/12</f>
        <v>26.289083333333334</v>
      </c>
      <c r="E62" s="233">
        <f>SUM('P2'!BG13:BR13)/12</f>
        <v>26.4345</v>
      </c>
      <c r="F62" s="233">
        <f>SUM('P2'!BG15:BR15)/12</f>
        <v>24.376583333333333</v>
      </c>
      <c r="H62" s="239">
        <f t="shared" si="12"/>
        <v>-1.2083333333336554E-2</v>
      </c>
      <c r="I62" s="239">
        <f t="shared" si="13"/>
        <v>9.6249999999994174E-2</v>
      </c>
      <c r="J62" s="239">
        <f t="shared" si="14"/>
        <v>0.34400000000000119</v>
      </c>
      <c r="K62" s="239">
        <f t="shared" si="15"/>
        <v>-4.9333333333333229E-2</v>
      </c>
      <c r="L62" s="239">
        <f t="shared" si="16"/>
        <v>0.1284166666666664</v>
      </c>
      <c r="N62" s="233">
        <v>26.578000000000003</v>
      </c>
      <c r="O62" s="233">
        <v>28.057083333333338</v>
      </c>
      <c r="P62" s="233">
        <v>25.945083333333333</v>
      </c>
      <c r="Q62" s="233">
        <v>26.483833333333333</v>
      </c>
      <c r="R62" s="233">
        <v>24.248166666666666</v>
      </c>
    </row>
    <row r="63" spans="1:18" x14ac:dyDescent="0.2">
      <c r="A63" s="240" t="s">
        <v>174</v>
      </c>
      <c r="B63" s="233">
        <f>SUM('P2'!BS5:CD5)/12</f>
        <v>26.870750000000001</v>
      </c>
      <c r="C63" s="233">
        <f>SUM('P2'!BS7:CD7)/12</f>
        <v>28.466666666666669</v>
      </c>
      <c r="D63" s="233">
        <f>SUM('P2'!BS9:CD9)/12</f>
        <v>26.58583333333333</v>
      </c>
      <c r="E63" s="233">
        <f>SUM('P2'!BS13:CD13)/12</f>
        <v>26.613</v>
      </c>
      <c r="F63" s="233">
        <f>SUM('P2'!BS15:CD15)/12</f>
        <v>24.551166666666671</v>
      </c>
      <c r="H63" s="239">
        <f t="shared" si="12"/>
        <v>-1.3166666666666771E-2</v>
      </c>
      <c r="I63" s="239">
        <f t="shared" si="13"/>
        <v>0.10000000000000497</v>
      </c>
      <c r="J63" s="239">
        <f t="shared" si="14"/>
        <v>0.43999999999999773</v>
      </c>
      <c r="K63" s="239">
        <f t="shared" si="15"/>
        <v>-4.9333333333333229E-2</v>
      </c>
      <c r="L63" s="239">
        <f t="shared" si="16"/>
        <v>0.1284166666666664</v>
      </c>
      <c r="N63" s="233">
        <v>26.883916666666668</v>
      </c>
      <c r="O63" s="233">
        <v>28.366666666666664</v>
      </c>
      <c r="P63" s="233">
        <v>26.145833333333332</v>
      </c>
      <c r="Q63" s="233">
        <v>26.662333333333333</v>
      </c>
      <c r="R63" s="233">
        <v>24.422750000000004</v>
      </c>
    </row>
    <row r="64" spans="1:18" x14ac:dyDescent="0.2">
      <c r="A64" s="240" t="s">
        <v>175</v>
      </c>
      <c r="B64" s="233">
        <f>SUM('P2'!CE5:CP5)/12</f>
        <v>27.098416666666665</v>
      </c>
      <c r="C64" s="233">
        <f>SUM('P2'!CE7:CP7)/12</f>
        <v>28.925250000000002</v>
      </c>
      <c r="D64" s="233">
        <f>SUM('P2'!CE9:CP9)/12</f>
        <v>26.846083333333336</v>
      </c>
      <c r="E64" s="233">
        <f>SUM('P2'!CE13:CP13)/12</f>
        <v>26.800166666666669</v>
      </c>
      <c r="F64" s="233">
        <f>SUM('P2'!CE15:CP15)/12</f>
        <v>24.736000000000001</v>
      </c>
      <c r="H64" s="239">
        <f t="shared" si="12"/>
        <v>-1.1833333333338913E-2</v>
      </c>
      <c r="I64" s="239">
        <f t="shared" si="13"/>
        <v>0.10116666666667129</v>
      </c>
      <c r="J64" s="239">
        <f t="shared" si="14"/>
        <v>0.48566666666667047</v>
      </c>
      <c r="K64" s="239">
        <f t="shared" si="15"/>
        <v>-4.9333333333333229E-2</v>
      </c>
      <c r="L64" s="239">
        <f t="shared" si="16"/>
        <v>0.1284166666666664</v>
      </c>
      <c r="N64" s="233">
        <v>27.110250000000004</v>
      </c>
      <c r="O64" s="233">
        <v>28.824083333333331</v>
      </c>
      <c r="P64" s="233">
        <v>26.360416666666666</v>
      </c>
      <c r="Q64" s="233">
        <v>26.849500000000003</v>
      </c>
      <c r="R64" s="233">
        <v>24.607583333333334</v>
      </c>
    </row>
    <row r="65" spans="1:18" x14ac:dyDescent="0.2">
      <c r="A65" s="240" t="s">
        <v>176</v>
      </c>
      <c r="B65" s="233">
        <f>SUM('P2'!CQ5:DB5)/12</f>
        <v>27.281250000000004</v>
      </c>
      <c r="C65" s="233">
        <f>SUM('P2'!CQ7:DB7)/12</f>
        <v>29.982250000000004</v>
      </c>
      <c r="D65" s="233">
        <f>SUM('P2'!CQ9:DB9)/12</f>
        <v>27.09041666666667</v>
      </c>
      <c r="E65" s="233">
        <f>SUM('P2'!CQ13:DB13)/12</f>
        <v>26.993499999999997</v>
      </c>
      <c r="F65" s="233">
        <f>SUM('P2'!CQ15:DB15)/12</f>
        <v>24.935166666666664</v>
      </c>
      <c r="H65" s="239">
        <f t="shared" si="12"/>
        <v>-8.5833333333305006E-3</v>
      </c>
      <c r="I65" s="239">
        <f t="shared" si="13"/>
        <v>0.11850000000000449</v>
      </c>
      <c r="J65" s="239">
        <f t="shared" si="14"/>
        <v>0.48308333333333664</v>
      </c>
      <c r="K65" s="239">
        <f t="shared" si="15"/>
        <v>-4.9333333333336782E-2</v>
      </c>
      <c r="L65" s="239">
        <f t="shared" si="16"/>
        <v>0.13408333333332934</v>
      </c>
      <c r="N65" s="233">
        <v>27.289833333333334</v>
      </c>
      <c r="O65" s="233">
        <v>29.86375</v>
      </c>
      <c r="P65" s="233">
        <v>26.607333333333333</v>
      </c>
      <c r="Q65" s="233">
        <v>27.042833333333334</v>
      </c>
      <c r="R65" s="233">
        <v>24.801083333333334</v>
      </c>
    </row>
    <row r="66" spans="1:18" x14ac:dyDescent="0.2">
      <c r="A66" s="240" t="s">
        <v>177</v>
      </c>
      <c r="B66" s="233">
        <f>SUM('P2'!DC5:DN5)/12</f>
        <v>27.487666666666673</v>
      </c>
      <c r="C66" s="233">
        <f>SUM('P2'!DC7:DN7)/12</f>
        <v>31.187666666666669</v>
      </c>
      <c r="D66" s="233">
        <f>SUM('P2'!DC9:DN9)/12</f>
        <v>27.339166666666671</v>
      </c>
      <c r="E66" s="233">
        <f>SUM('P2'!DC13:DN13)/12</f>
        <v>27.198083333333333</v>
      </c>
      <c r="F66" s="233">
        <f>SUM('P2'!DC15:DN15)/12</f>
        <v>25.135666666666669</v>
      </c>
      <c r="H66" s="239">
        <f t="shared" si="12"/>
        <v>-1.0166666666663104E-2</v>
      </c>
      <c r="I66" s="239">
        <f t="shared" si="13"/>
        <v>0.17458333333333087</v>
      </c>
      <c r="J66" s="239">
        <f t="shared" si="14"/>
        <v>0.48583333333333556</v>
      </c>
      <c r="K66" s="239">
        <f t="shared" si="15"/>
        <v>-4.9333333333333229E-2</v>
      </c>
      <c r="L66" s="239">
        <f t="shared" si="16"/>
        <v>0.13408333333333644</v>
      </c>
      <c r="N66" s="233">
        <v>27.497833333333336</v>
      </c>
      <c r="O66" s="233">
        <v>31.013083333333338</v>
      </c>
      <c r="P66" s="233">
        <v>26.853333333333335</v>
      </c>
      <c r="Q66" s="233">
        <v>27.247416666666666</v>
      </c>
      <c r="R66" s="233">
        <v>25.001583333333333</v>
      </c>
    </row>
    <row r="67" spans="1:18" x14ac:dyDescent="0.2">
      <c r="A67" s="240" t="s">
        <v>178</v>
      </c>
      <c r="B67" s="233">
        <f>SUM('P2'!DO5:DZ5)/12</f>
        <v>27.692416666666674</v>
      </c>
      <c r="C67" s="233">
        <f>SUM('P2'!DO7:DZ7)/12</f>
        <v>32.325416666666662</v>
      </c>
      <c r="D67" s="233">
        <f>SUM('P2'!DO9:DZ9)/12</f>
        <v>27.582583333333336</v>
      </c>
      <c r="E67" s="233">
        <f>SUM('P2'!DO13:DZ13)/12</f>
        <v>27.386750000000003</v>
      </c>
      <c r="F67" s="233">
        <f>SUM('P2'!DO15:DZ15)/12</f>
        <v>25.327749999999998</v>
      </c>
      <c r="H67" s="239">
        <f t="shared" si="12"/>
        <v>-1.2333333333330643E-2</v>
      </c>
      <c r="I67" s="239">
        <f t="shared" si="13"/>
        <v>0.17874999999999375</v>
      </c>
      <c r="J67" s="239">
        <f t="shared" si="14"/>
        <v>0.48075000000000401</v>
      </c>
      <c r="K67" s="239">
        <f t="shared" si="15"/>
        <v>-4.9333333333336782E-2</v>
      </c>
      <c r="L67" s="239">
        <f t="shared" si="16"/>
        <v>0.12849999999999184</v>
      </c>
      <c r="N67" s="233">
        <v>27.704750000000004</v>
      </c>
      <c r="O67" s="233">
        <v>32.146666666666668</v>
      </c>
      <c r="P67" s="233">
        <v>27.101833333333332</v>
      </c>
      <c r="Q67" s="233">
        <v>27.43608333333334</v>
      </c>
      <c r="R67" s="233">
        <v>25.199250000000006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37184</v>
      </c>
      <c r="B7" s="57">
        <v>26.15</v>
      </c>
      <c r="C7" s="58">
        <v>25.3</v>
      </c>
      <c r="D7" s="57">
        <v>24</v>
      </c>
      <c r="E7" s="58">
        <v>25.7</v>
      </c>
      <c r="F7" s="57">
        <v>26.21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56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37186</v>
      </c>
      <c r="B8" s="57">
        <v>27.35</v>
      </c>
      <c r="C8" s="58">
        <v>29</v>
      </c>
      <c r="D8" s="57">
        <v>27.3</v>
      </c>
      <c r="E8" s="58">
        <v>26.86</v>
      </c>
      <c r="F8" s="57">
        <v>26.96</v>
      </c>
      <c r="G8" s="58">
        <v>28.35</v>
      </c>
      <c r="H8" s="57"/>
      <c r="I8" s="58">
        <v>26.86</v>
      </c>
      <c r="J8" s="57"/>
      <c r="K8" s="58"/>
      <c r="L8" s="57"/>
      <c r="M8" s="58"/>
      <c r="N8" s="57"/>
      <c r="O8" s="58"/>
      <c r="Q8" s="57"/>
      <c r="R8" s="58">
        <v>77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37187</v>
      </c>
      <c r="B9" s="57">
        <v>27.75</v>
      </c>
      <c r="C9" s="58">
        <v>29</v>
      </c>
      <c r="D9" s="57">
        <v>28.25</v>
      </c>
      <c r="E9" s="58">
        <v>28.5</v>
      </c>
      <c r="F9" s="57">
        <v>29</v>
      </c>
      <c r="G9" s="58">
        <v>28.75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81.5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37188</v>
      </c>
      <c r="B10" s="57">
        <v>27.75</v>
      </c>
      <c r="C10" s="58">
        <v>29</v>
      </c>
      <c r="D10" s="57">
        <v>28.25</v>
      </c>
      <c r="E10" s="58">
        <v>28.5</v>
      </c>
      <c r="F10" s="57">
        <v>29</v>
      </c>
      <c r="G10" s="58">
        <v>28.75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37189</v>
      </c>
      <c r="B11" s="57">
        <v>27.75</v>
      </c>
      <c r="C11" s="58">
        <v>29</v>
      </c>
      <c r="D11" s="57">
        <v>28.25</v>
      </c>
      <c r="E11" s="58">
        <v>28.5</v>
      </c>
      <c r="F11" s="57">
        <v>29</v>
      </c>
      <c r="G11" s="58">
        <v>28.75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7" x14ac:dyDescent="0.25">
      <c r="A12" s="82">
        <v>37190</v>
      </c>
      <c r="B12" s="57">
        <v>27.75</v>
      </c>
      <c r="C12" s="58">
        <v>29</v>
      </c>
      <c r="D12" s="57">
        <v>28.25</v>
      </c>
      <c r="E12" s="58">
        <v>28.5</v>
      </c>
      <c r="F12" s="57">
        <v>29</v>
      </c>
      <c r="G12" s="58">
        <v>28.75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7" x14ac:dyDescent="0.25">
      <c r="A13" s="82">
        <v>37191</v>
      </c>
      <c r="B13" s="57">
        <v>27.75</v>
      </c>
      <c r="C13" s="58">
        <v>29</v>
      </c>
      <c r="D13" s="57">
        <v>28.25</v>
      </c>
      <c r="E13" s="58">
        <v>28.5</v>
      </c>
      <c r="F13" s="57">
        <v>29</v>
      </c>
      <c r="G13" s="58">
        <v>28.75</v>
      </c>
      <c r="H13" s="57"/>
      <c r="I13" s="58">
        <v>25.5</v>
      </c>
      <c r="J13" s="57"/>
      <c r="K13" s="58"/>
      <c r="L13" s="57"/>
      <c r="M13" s="58"/>
      <c r="N13" s="57"/>
      <c r="O13" s="58"/>
      <c r="Q13" s="57"/>
      <c r="R13" s="58">
        <v>44.5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7" s="83" customFormat="1" x14ac:dyDescent="0.25">
      <c r="A14" s="82">
        <v>37193</v>
      </c>
      <c r="B14" s="57">
        <v>27.75</v>
      </c>
      <c r="C14" s="58">
        <v>29</v>
      </c>
      <c r="D14" s="57">
        <v>28.25</v>
      </c>
      <c r="E14" s="58">
        <v>28.5</v>
      </c>
      <c r="F14" s="57">
        <v>29</v>
      </c>
      <c r="G14" s="58">
        <v>28.75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58.5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1.2050000000000001</v>
      </c>
      <c r="AO14" s="83">
        <v>4.3719999999999999</v>
      </c>
      <c r="AP14" s="83">
        <v>3.5000000000000003E-2</v>
      </c>
      <c r="AQ14" s="83">
        <v>3.2020000000000004</v>
      </c>
      <c r="AR14" s="83">
        <v>1.2050000000000001</v>
      </c>
      <c r="AS14" s="83">
        <v>4.3719999999999999</v>
      </c>
      <c r="AT14" s="83">
        <v>2.1850000000000001</v>
      </c>
      <c r="AU14" s="83">
        <v>5.3520000000000003</v>
      </c>
    </row>
    <row r="15" spans="1:47" s="83" customFormat="1" x14ac:dyDescent="0.25">
      <c r="A15" s="82">
        <v>37194</v>
      </c>
      <c r="B15" s="57">
        <v>27.75</v>
      </c>
      <c r="C15" s="58">
        <v>29</v>
      </c>
      <c r="D15" s="57">
        <v>28.25</v>
      </c>
      <c r="E15" s="58">
        <v>28.5</v>
      </c>
      <c r="F15" s="57">
        <v>29</v>
      </c>
      <c r="G15" s="58">
        <v>28.75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58.5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0.66</v>
      </c>
      <c r="AO15" s="83">
        <v>2.9550000000000001</v>
      </c>
      <c r="AP15" s="83">
        <v>3.5000000000000003E-2</v>
      </c>
      <c r="AQ15" s="83">
        <v>2.33</v>
      </c>
      <c r="AR15" s="83">
        <v>0.66</v>
      </c>
      <c r="AS15" s="83">
        <v>2.9550000000000001</v>
      </c>
      <c r="AT15" s="83">
        <v>0.8</v>
      </c>
      <c r="AU15" s="83">
        <v>3.0950000000000002</v>
      </c>
    </row>
    <row r="16" spans="1:47" x14ac:dyDescent="0.25">
      <c r="A16" s="82">
        <v>37195</v>
      </c>
      <c r="B16" s="57">
        <v>27.75</v>
      </c>
      <c r="C16" s="58">
        <v>29</v>
      </c>
      <c r="D16" s="57">
        <v>28.25</v>
      </c>
      <c r="E16" s="58">
        <v>28.5</v>
      </c>
      <c r="F16" s="57">
        <v>29</v>
      </c>
      <c r="G16" s="58">
        <v>28.75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58.5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37196</v>
      </c>
      <c r="B17" s="57">
        <v>27.75</v>
      </c>
      <c r="C17" s="58">
        <v>29.5</v>
      </c>
      <c r="D17" s="57">
        <v>28.75</v>
      </c>
      <c r="E17" s="58">
        <v>29.25</v>
      </c>
      <c r="F17" s="57">
        <v>29</v>
      </c>
      <c r="G17" s="58">
        <v>28.75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5">
      <c r="A18" s="82">
        <v>37197</v>
      </c>
      <c r="B18" s="57">
        <v>27.75</v>
      </c>
      <c r="C18" s="58">
        <v>29.5</v>
      </c>
      <c r="D18" s="57">
        <v>28.75</v>
      </c>
      <c r="E18" s="58">
        <v>29.75</v>
      </c>
      <c r="F18" s="57">
        <v>29</v>
      </c>
      <c r="G18" s="58">
        <v>28.75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5">
      <c r="A19" s="82">
        <v>37198</v>
      </c>
      <c r="B19" s="57">
        <v>27.75</v>
      </c>
      <c r="C19" s="58">
        <v>29.5</v>
      </c>
      <c r="D19" s="57">
        <v>28.75</v>
      </c>
      <c r="E19" s="58">
        <v>29.75</v>
      </c>
      <c r="F19" s="57">
        <v>29</v>
      </c>
      <c r="G19" s="58">
        <v>28.75</v>
      </c>
      <c r="H19" s="57"/>
      <c r="I19" s="58">
        <v>24.899999618530298</v>
      </c>
      <c r="J19" s="57"/>
      <c r="K19" s="58"/>
      <c r="L19" s="57"/>
      <c r="M19" s="58"/>
      <c r="N19" s="57"/>
      <c r="O19" s="58"/>
      <c r="Q19" s="57"/>
      <c r="R19" s="58">
        <v>45.499996490478516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5">
      <c r="A20" s="82">
        <v>37200</v>
      </c>
      <c r="B20" s="57">
        <v>27.75</v>
      </c>
      <c r="C20" s="58">
        <v>29.5</v>
      </c>
      <c r="D20" s="57">
        <v>28.75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s="83" customFormat="1" x14ac:dyDescent="0.25">
      <c r="A21" s="82">
        <v>37201</v>
      </c>
      <c r="B21" s="57">
        <v>27.75</v>
      </c>
      <c r="C21" s="58">
        <v>29.5</v>
      </c>
      <c r="D21" s="57">
        <v>28.75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3.1260000000000003</v>
      </c>
      <c r="AN21" s="83">
        <v>0.41</v>
      </c>
      <c r="AO21" s="83">
        <v>3.5360000000000005</v>
      </c>
      <c r="AP21" s="83">
        <v>0.12</v>
      </c>
      <c r="AQ21" s="83">
        <v>3.2460000000000004</v>
      </c>
      <c r="AR21" s="83">
        <v>0.31</v>
      </c>
      <c r="AS21" s="83">
        <v>3.4360000000000004</v>
      </c>
      <c r="AT21" s="83">
        <v>0.37</v>
      </c>
      <c r="AU21" s="83">
        <v>3.4960000000000004</v>
      </c>
    </row>
    <row r="22" spans="1:47" s="83" customFormat="1" x14ac:dyDescent="0.25">
      <c r="A22" s="82">
        <v>37202</v>
      </c>
      <c r="B22" s="57">
        <v>27.75</v>
      </c>
      <c r="C22" s="58">
        <v>29.5</v>
      </c>
      <c r="D22" s="57">
        <v>28.75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3.0310000000000001</v>
      </c>
      <c r="AN22" s="83">
        <v>0.44</v>
      </c>
      <c r="AO22" s="83">
        <v>3.4710000000000001</v>
      </c>
      <c r="AP22" s="83">
        <v>0.14499999999999999</v>
      </c>
      <c r="AQ22" s="83">
        <v>3.1760000000000002</v>
      </c>
      <c r="AR22" s="83">
        <v>0.34</v>
      </c>
      <c r="AS22" s="83">
        <v>3.371</v>
      </c>
      <c r="AT22" s="83">
        <v>0.38</v>
      </c>
      <c r="AU22" s="83">
        <v>3.411</v>
      </c>
    </row>
    <row r="23" spans="1:47" x14ac:dyDescent="0.25">
      <c r="A23" s="82">
        <v>37203</v>
      </c>
      <c r="B23" s="57">
        <v>27.75</v>
      </c>
      <c r="C23" s="58">
        <v>29.5</v>
      </c>
      <c r="D23" s="57">
        <v>28.75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5">
      <c r="A24" s="82">
        <v>37204</v>
      </c>
      <c r="B24" s="57">
        <v>27.75</v>
      </c>
      <c r="C24" s="58">
        <v>29.5</v>
      </c>
      <c r="D24" s="57">
        <v>28.75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5">
      <c r="A25" s="82">
        <v>37205</v>
      </c>
      <c r="B25" s="57">
        <v>27.75</v>
      </c>
      <c r="C25" s="58">
        <v>29.5</v>
      </c>
      <c r="D25" s="57">
        <v>28.75</v>
      </c>
      <c r="E25" s="58">
        <v>29.75</v>
      </c>
      <c r="F25" s="57">
        <v>29</v>
      </c>
      <c r="G25" s="58">
        <v>28.75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45.499996490478516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5">
      <c r="A26" s="82">
        <v>37207</v>
      </c>
      <c r="B26" s="57">
        <v>27.75</v>
      </c>
      <c r="C26" s="58">
        <v>29.5</v>
      </c>
      <c r="D26" s="57">
        <v>28.75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5">
      <c r="A27" s="82">
        <v>37208</v>
      </c>
      <c r="B27" s="57">
        <v>27.75</v>
      </c>
      <c r="C27" s="58">
        <v>29.5</v>
      </c>
      <c r="D27" s="57">
        <v>28.75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s="83" customFormat="1" x14ac:dyDescent="0.25">
      <c r="A28" s="82">
        <v>37209</v>
      </c>
      <c r="B28" s="57">
        <v>27.75</v>
      </c>
      <c r="C28" s="58">
        <v>29.5</v>
      </c>
      <c r="D28" s="57">
        <v>28.75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52.999996185302734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3.214</v>
      </c>
      <c r="AN28" s="83">
        <v>0.36</v>
      </c>
      <c r="AO28" s="83">
        <v>3.5739999999999998</v>
      </c>
      <c r="AP28" s="83">
        <v>3.5000000000000003E-2</v>
      </c>
      <c r="AQ28" s="83">
        <v>3.2490000000000001</v>
      </c>
      <c r="AR28" s="83">
        <v>0.36</v>
      </c>
      <c r="AS28" s="83">
        <v>3.5739999999999998</v>
      </c>
      <c r="AT28" s="83">
        <v>0.38</v>
      </c>
      <c r="AU28" s="83">
        <v>3.5939999999999999</v>
      </c>
    </row>
    <row r="29" spans="1:47" s="83" customFormat="1" x14ac:dyDescent="0.25">
      <c r="A29" s="82">
        <v>37210</v>
      </c>
      <c r="B29" s="57">
        <v>27.75</v>
      </c>
      <c r="C29" s="58">
        <v>29.5</v>
      </c>
      <c r="D29" s="57">
        <v>28.75</v>
      </c>
      <c r="E29" s="58">
        <v>29.75</v>
      </c>
      <c r="F29" s="57">
        <v>29</v>
      </c>
      <c r="G29" s="58">
        <v>28.75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3.3940000000000001</v>
      </c>
      <c r="AN29" s="83">
        <v>0.32500000000000001</v>
      </c>
      <c r="AO29" s="83">
        <v>3.7190000000000003</v>
      </c>
      <c r="AP29" s="83">
        <v>3.5000000000000003E-2</v>
      </c>
      <c r="AQ29" s="83">
        <v>3.4290000000000003</v>
      </c>
      <c r="AR29" s="83">
        <v>0.32500000000000001</v>
      </c>
      <c r="AS29" s="83">
        <v>3.7190000000000003</v>
      </c>
      <c r="AT29" s="83">
        <v>0.33</v>
      </c>
      <c r="AU29" s="83">
        <v>3.7240000000000002</v>
      </c>
    </row>
    <row r="30" spans="1:47" x14ac:dyDescent="0.25">
      <c r="A30" s="82">
        <v>37211</v>
      </c>
      <c r="B30" s="57">
        <v>27.75</v>
      </c>
      <c r="C30" s="58">
        <v>29.5</v>
      </c>
      <c r="D30" s="57">
        <v>28.75</v>
      </c>
      <c r="E30" s="58">
        <v>29.75</v>
      </c>
      <c r="F30" s="57">
        <v>29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5">
      <c r="A31" s="82">
        <v>37212</v>
      </c>
      <c r="B31" s="57">
        <v>27.75</v>
      </c>
      <c r="C31" s="58">
        <v>29.5</v>
      </c>
      <c r="D31" s="57">
        <v>28.75</v>
      </c>
      <c r="E31" s="58">
        <v>29.75</v>
      </c>
      <c r="F31" s="57">
        <v>29</v>
      </c>
      <c r="G31" s="58">
        <v>28.75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45.499996490478516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5">
      <c r="A32" s="82">
        <v>37214</v>
      </c>
      <c r="B32" s="57">
        <v>27.75</v>
      </c>
      <c r="C32" s="58">
        <v>29.5</v>
      </c>
      <c r="D32" s="57">
        <v>28.75</v>
      </c>
      <c r="E32" s="58">
        <v>29.75</v>
      </c>
      <c r="F32" s="57">
        <v>29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52.999996490478516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5">
      <c r="A33" s="82">
        <v>37225</v>
      </c>
      <c r="B33" s="57">
        <v>27.75</v>
      </c>
      <c r="C33" s="58">
        <v>29.5</v>
      </c>
      <c r="D33" s="57">
        <v>28.75</v>
      </c>
      <c r="E33" s="58">
        <v>29.75</v>
      </c>
      <c r="F33" s="57">
        <v>28.6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5">
      <c r="A34" s="82">
        <v>37226</v>
      </c>
      <c r="B34" s="57">
        <v>32.1</v>
      </c>
      <c r="C34" s="58">
        <v>37</v>
      </c>
      <c r="D34" s="57">
        <v>36.75</v>
      </c>
      <c r="E34" s="58">
        <v>36.75</v>
      </c>
      <c r="F34" s="57">
        <v>34.1</v>
      </c>
      <c r="G34" s="58">
        <v>34.1</v>
      </c>
      <c r="H34" s="57"/>
      <c r="I34" s="58">
        <v>32.5</v>
      </c>
      <c r="J34" s="57"/>
      <c r="K34" s="58"/>
      <c r="L34" s="57"/>
      <c r="M34" s="58"/>
      <c r="N34" s="57"/>
      <c r="O34" s="58"/>
      <c r="Q34" s="57"/>
      <c r="R34" s="58">
        <v>59.049999237060547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s="83" customFormat="1" x14ac:dyDescent="0.25">
      <c r="A35" s="82">
        <v>37257</v>
      </c>
      <c r="B35" s="57">
        <v>32.75</v>
      </c>
      <c r="C35" s="58">
        <v>36.75</v>
      </c>
      <c r="D35" s="57">
        <v>36.75</v>
      </c>
      <c r="E35" s="58">
        <v>36.75</v>
      </c>
      <c r="F35" s="57">
        <v>35</v>
      </c>
      <c r="G35" s="58">
        <v>34.25</v>
      </c>
      <c r="H35" s="57"/>
      <c r="I35" s="58">
        <v>33.25</v>
      </c>
      <c r="J35" s="57"/>
      <c r="K35" s="58"/>
      <c r="L35" s="57"/>
      <c r="M35" s="58"/>
      <c r="N35" s="57"/>
      <c r="O35" s="58"/>
      <c r="P35" s="40"/>
      <c r="Q35" s="57"/>
      <c r="R35" s="58">
        <v>61.698513336181641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3.4140000000000001</v>
      </c>
      <c r="AN35" s="83">
        <v>0.56000000000000005</v>
      </c>
      <c r="AO35" s="83">
        <v>3.9740000000000002</v>
      </c>
      <c r="AP35" s="83">
        <v>0.13</v>
      </c>
      <c r="AQ35" s="83">
        <v>3.544</v>
      </c>
      <c r="AR35" s="83">
        <v>0.46</v>
      </c>
      <c r="AS35" s="83">
        <v>3.8740000000000001</v>
      </c>
      <c r="AT35" s="83">
        <v>0.72</v>
      </c>
      <c r="AU35" s="83">
        <v>4.1340000000000003</v>
      </c>
    </row>
    <row r="36" spans="1:47" s="83" customFormat="1" x14ac:dyDescent="0.25">
      <c r="A36" s="82">
        <v>37288</v>
      </c>
      <c r="B36" s="57">
        <v>32.25</v>
      </c>
      <c r="C36" s="58">
        <v>34.65</v>
      </c>
      <c r="D36" s="57">
        <v>34.75</v>
      </c>
      <c r="E36" s="58">
        <v>35.75</v>
      </c>
      <c r="F36" s="57">
        <v>34.25</v>
      </c>
      <c r="G36" s="58">
        <v>33.5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61.204735717773438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3.4390000000000001</v>
      </c>
      <c r="AN36" s="83">
        <v>0.77</v>
      </c>
      <c r="AO36" s="83">
        <v>4.2089999999999996</v>
      </c>
      <c r="AP36" s="83">
        <v>0.13</v>
      </c>
      <c r="AQ36" s="83">
        <v>3.569</v>
      </c>
      <c r="AR36" s="83">
        <v>0.77</v>
      </c>
      <c r="AS36" s="83">
        <v>4.2089999999999996</v>
      </c>
      <c r="AT36" s="83">
        <v>0.97</v>
      </c>
      <c r="AU36" s="83">
        <v>4.4089999999999998</v>
      </c>
    </row>
    <row r="37" spans="1:47" x14ac:dyDescent="0.25">
      <c r="A37" s="82">
        <v>37316</v>
      </c>
      <c r="B37" s="57">
        <v>31.75</v>
      </c>
      <c r="C37" s="58">
        <v>31.5</v>
      </c>
      <c r="D37" s="57">
        <v>31.5</v>
      </c>
      <c r="E37" s="58">
        <v>34.5</v>
      </c>
      <c r="F37" s="57">
        <v>33.5</v>
      </c>
      <c r="G37" s="58">
        <v>33</v>
      </c>
      <c r="H37" s="57"/>
      <c r="I37" s="58">
        <v>31</v>
      </c>
      <c r="J37" s="57"/>
      <c r="K37" s="58"/>
      <c r="L37" s="57"/>
      <c r="M37" s="58"/>
      <c r="N37" s="57"/>
      <c r="O37" s="58"/>
      <c r="Q37" s="57"/>
      <c r="R37" s="58">
        <v>59.819054718017576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5">
      <c r="A38" s="82">
        <v>37347</v>
      </c>
      <c r="B38" s="57">
        <v>31</v>
      </c>
      <c r="C38" s="58">
        <v>31.25</v>
      </c>
      <c r="D38" s="57">
        <v>29.25</v>
      </c>
      <c r="E38" s="58">
        <v>31.5</v>
      </c>
      <c r="F38" s="57">
        <v>31.5</v>
      </c>
      <c r="G38" s="58">
        <v>33</v>
      </c>
      <c r="H38" s="57"/>
      <c r="I38" s="58">
        <v>29.75</v>
      </c>
      <c r="J38" s="57"/>
      <c r="K38" s="58"/>
      <c r="L38" s="57"/>
      <c r="M38" s="58"/>
      <c r="N38" s="57"/>
      <c r="O38" s="58"/>
      <c r="Q38" s="57"/>
      <c r="R38" s="58">
        <v>56.079273681640629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5">
      <c r="A39" s="82">
        <v>37377</v>
      </c>
      <c r="B39" s="57">
        <v>35</v>
      </c>
      <c r="C39" s="58">
        <v>30</v>
      </c>
      <c r="D39" s="57">
        <v>27.5</v>
      </c>
      <c r="E39" s="58">
        <v>31.25</v>
      </c>
      <c r="F39" s="57">
        <v>33</v>
      </c>
      <c r="G39" s="58">
        <v>38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56.709289398193363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5">
      <c r="A40" s="82">
        <v>37408</v>
      </c>
      <c r="B40" s="57">
        <v>43</v>
      </c>
      <c r="C40" s="58">
        <v>31.25</v>
      </c>
      <c r="D40" s="57">
        <v>28.75</v>
      </c>
      <c r="E40" s="58">
        <v>37.75</v>
      </c>
      <c r="F40" s="57">
        <v>39</v>
      </c>
      <c r="G40" s="58">
        <v>48</v>
      </c>
      <c r="H40" s="57"/>
      <c r="I40" s="58">
        <v>36.5</v>
      </c>
      <c r="J40" s="57"/>
      <c r="K40" s="58"/>
      <c r="L40" s="57"/>
      <c r="M40" s="58"/>
      <c r="N40" s="57"/>
      <c r="O40" s="58"/>
      <c r="Q40" s="57"/>
      <c r="R40" s="58">
        <v>57.837271662033018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5">
      <c r="A41" s="82">
        <v>37438</v>
      </c>
      <c r="B41" s="57">
        <v>50.25</v>
      </c>
      <c r="C41" s="58">
        <v>44.25</v>
      </c>
      <c r="D41" s="57">
        <v>41.25</v>
      </c>
      <c r="E41" s="58">
        <v>46.25</v>
      </c>
      <c r="F41" s="57">
        <v>46</v>
      </c>
      <c r="G41" s="58">
        <v>57.25</v>
      </c>
      <c r="H41" s="57"/>
      <c r="I41" s="58">
        <v>45.25</v>
      </c>
      <c r="J41" s="57"/>
      <c r="K41" s="58"/>
      <c r="L41" s="57"/>
      <c r="M41" s="58"/>
      <c r="N41" s="57"/>
      <c r="O41" s="58"/>
      <c r="Q41" s="57"/>
      <c r="R41" s="58">
        <v>49.813270962565767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5">
      <c r="A42" s="82">
        <v>37469</v>
      </c>
      <c r="B42" s="57">
        <v>59.5</v>
      </c>
      <c r="C42" s="58">
        <v>51</v>
      </c>
      <c r="D42" s="57">
        <v>48.5</v>
      </c>
      <c r="E42" s="58">
        <v>53.5</v>
      </c>
      <c r="F42" s="57">
        <v>54</v>
      </c>
      <c r="G42" s="58">
        <v>69.5</v>
      </c>
      <c r="H42" s="57"/>
      <c r="I42" s="58">
        <v>52.25</v>
      </c>
      <c r="J42" s="57"/>
      <c r="K42" s="58"/>
      <c r="L42" s="57"/>
      <c r="M42" s="58"/>
      <c r="N42" s="57"/>
      <c r="O42" s="58"/>
      <c r="Q42" s="57"/>
      <c r="R42" s="58">
        <v>50.572719314959343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5">
      <c r="A43" s="82">
        <v>37500</v>
      </c>
      <c r="B43" s="57">
        <v>48.75</v>
      </c>
      <c r="C43" s="58">
        <v>45</v>
      </c>
      <c r="D43" s="57">
        <v>41.5</v>
      </c>
      <c r="E43" s="58">
        <v>44.75</v>
      </c>
      <c r="F43" s="57">
        <v>45.5</v>
      </c>
      <c r="G43" s="58">
        <v>55.75</v>
      </c>
      <c r="H43" s="57"/>
      <c r="I43" s="58">
        <v>40.25</v>
      </c>
      <c r="J43" s="57"/>
      <c r="K43" s="58"/>
      <c r="L43" s="57"/>
      <c r="M43" s="58"/>
      <c r="N43" s="57"/>
      <c r="O43" s="58"/>
      <c r="Q43" s="57"/>
      <c r="R43" s="58">
        <v>50.581779595878352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5">
      <c r="A44" s="82">
        <v>37530</v>
      </c>
      <c r="B44" s="57">
        <v>36</v>
      </c>
      <c r="C44" s="58">
        <v>37</v>
      </c>
      <c r="D44" s="57">
        <v>37</v>
      </c>
      <c r="E44" s="58">
        <v>38.25</v>
      </c>
      <c r="F44" s="57">
        <v>38</v>
      </c>
      <c r="G44" s="58">
        <v>38.5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55.102125843466538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5">
      <c r="A45" s="82">
        <v>37561</v>
      </c>
      <c r="B45" s="57">
        <v>34.75</v>
      </c>
      <c r="C45" s="58">
        <v>34</v>
      </c>
      <c r="D45" s="57">
        <v>34</v>
      </c>
      <c r="E45" s="58">
        <v>36</v>
      </c>
      <c r="F45" s="57">
        <v>37.5</v>
      </c>
      <c r="G45" s="58">
        <v>36.75</v>
      </c>
      <c r="H45" s="57"/>
      <c r="I45" s="58">
        <v>35.5</v>
      </c>
      <c r="J45" s="57"/>
      <c r="K45" s="58"/>
      <c r="L45" s="57"/>
      <c r="M45" s="58"/>
      <c r="N45" s="57"/>
      <c r="O45" s="58"/>
      <c r="Q45" s="57"/>
      <c r="R45" s="58">
        <v>60.368939348693694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5">
      <c r="A46" s="82">
        <v>37591</v>
      </c>
      <c r="B46" s="57">
        <v>35.25</v>
      </c>
      <c r="C46" s="58">
        <v>36.25</v>
      </c>
      <c r="D46" s="57">
        <v>36.25</v>
      </c>
      <c r="E46" s="58">
        <v>39.25</v>
      </c>
      <c r="F46" s="57">
        <v>39.5</v>
      </c>
      <c r="G46" s="58">
        <v>37.25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64.663697823623906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5">
      <c r="A47" s="82">
        <v>37622</v>
      </c>
      <c r="B47" s="57">
        <v>35.5</v>
      </c>
      <c r="C47" s="58">
        <v>40.5</v>
      </c>
      <c r="D47" s="57">
        <v>40.5</v>
      </c>
      <c r="E47" s="58">
        <v>43</v>
      </c>
      <c r="F47" s="57">
        <v>39.75</v>
      </c>
      <c r="G47" s="58">
        <v>37.5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52.157352939180001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5">
      <c r="A48" s="82">
        <v>37653</v>
      </c>
      <c r="B48" s="57">
        <v>35</v>
      </c>
      <c r="C48" s="58">
        <v>40.25</v>
      </c>
      <c r="D48" s="57">
        <v>40</v>
      </c>
      <c r="E48" s="58">
        <v>41</v>
      </c>
      <c r="F48" s="57">
        <v>38.25</v>
      </c>
      <c r="G48" s="58">
        <v>37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50.748153058377063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5">
      <c r="A49" s="82">
        <v>37681</v>
      </c>
      <c r="B49" s="57">
        <v>35</v>
      </c>
      <c r="C49" s="58">
        <v>34.75</v>
      </c>
      <c r="D49" s="57">
        <v>34.5</v>
      </c>
      <c r="E49" s="58">
        <v>39</v>
      </c>
      <c r="F49" s="57">
        <v>36.75</v>
      </c>
      <c r="G49" s="58">
        <v>37</v>
      </c>
      <c r="H49" s="57"/>
      <c r="I49" s="58">
        <v>25</v>
      </c>
      <c r="J49" s="57"/>
      <c r="K49" s="58"/>
      <c r="L49" s="57"/>
      <c r="M49" s="58"/>
      <c r="N49" s="57"/>
      <c r="O49" s="58"/>
      <c r="Q49" s="57"/>
      <c r="R49" s="58">
        <v>49.101022416188819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5">
      <c r="A50" s="82">
        <v>37712</v>
      </c>
      <c r="B50" s="57">
        <v>34.5</v>
      </c>
      <c r="C50" s="58">
        <v>35</v>
      </c>
      <c r="D50" s="57">
        <v>31.5</v>
      </c>
      <c r="E50" s="58">
        <v>35.5</v>
      </c>
      <c r="F50" s="57">
        <v>36.25</v>
      </c>
      <c r="G50" s="58">
        <v>36.5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46.745047428509579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5">
      <c r="A51" s="82">
        <v>37742</v>
      </c>
      <c r="B51" s="57">
        <v>34.5</v>
      </c>
      <c r="C51" s="58">
        <v>31.5</v>
      </c>
      <c r="D51" s="57">
        <v>28</v>
      </c>
      <c r="E51" s="58">
        <v>35.75</v>
      </c>
      <c r="F51" s="57">
        <v>36.75</v>
      </c>
      <c r="G51" s="58">
        <v>36.5</v>
      </c>
      <c r="H51" s="57"/>
      <c r="I51" s="58">
        <v>24.5</v>
      </c>
      <c r="J51" s="57"/>
      <c r="K51" s="58"/>
      <c r="L51" s="57"/>
      <c r="M51" s="58"/>
      <c r="N51" s="57"/>
      <c r="O51" s="58"/>
      <c r="Q51" s="57"/>
      <c r="R51" s="58">
        <v>46.907857803194581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5">
      <c r="A52" s="82">
        <v>37773</v>
      </c>
      <c r="B52" s="57">
        <v>39</v>
      </c>
      <c r="C52" s="58">
        <v>32.25</v>
      </c>
      <c r="D52" s="57">
        <v>29</v>
      </c>
      <c r="E52" s="58">
        <v>40.75</v>
      </c>
      <c r="F52" s="57">
        <v>41.25</v>
      </c>
      <c r="G52" s="58">
        <v>43.5</v>
      </c>
      <c r="H52" s="57"/>
      <c r="I52" s="58">
        <v>28.5</v>
      </c>
      <c r="J52" s="57"/>
      <c r="K52" s="58"/>
      <c r="L52" s="57"/>
      <c r="M52" s="58"/>
      <c r="N52" s="57"/>
      <c r="O52" s="58"/>
      <c r="Q52" s="57"/>
      <c r="R52" s="58">
        <v>47.306450462772062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5">
      <c r="A53" s="82">
        <v>37803</v>
      </c>
      <c r="B53" s="57">
        <v>53.5</v>
      </c>
      <c r="C53" s="58">
        <v>52</v>
      </c>
      <c r="D53" s="57">
        <v>47.5</v>
      </c>
      <c r="E53" s="58">
        <v>51</v>
      </c>
      <c r="F53" s="57">
        <v>55.25</v>
      </c>
      <c r="G53" s="58">
        <v>59.5</v>
      </c>
      <c r="H53" s="57"/>
      <c r="I53" s="58">
        <v>38.75</v>
      </c>
      <c r="J53" s="57"/>
      <c r="K53" s="58"/>
      <c r="L53" s="57"/>
      <c r="M53" s="58"/>
      <c r="N53" s="57"/>
      <c r="O53" s="58"/>
      <c r="Q53" s="57"/>
      <c r="R53" s="58">
        <v>47.704197635062222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5">
      <c r="A54" s="82">
        <v>37834</v>
      </c>
      <c r="B54" s="57">
        <v>60</v>
      </c>
      <c r="C54" s="58">
        <v>59</v>
      </c>
      <c r="D54" s="57">
        <v>55.5</v>
      </c>
      <c r="E54" s="58">
        <v>59.5</v>
      </c>
      <c r="F54" s="57">
        <v>61.5</v>
      </c>
      <c r="G54" s="58">
        <v>68</v>
      </c>
      <c r="H54" s="57"/>
      <c r="I54" s="58">
        <v>47.5</v>
      </c>
      <c r="J54" s="57"/>
      <c r="K54" s="58"/>
      <c r="L54" s="57"/>
      <c r="M54" s="58"/>
      <c r="N54" s="57"/>
      <c r="O54" s="58"/>
      <c r="Q54" s="57"/>
      <c r="R54" s="58">
        <v>48.211525593183843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5">
      <c r="A55" s="82">
        <v>37865</v>
      </c>
      <c r="B55" s="40">
        <v>47.5</v>
      </c>
      <c r="C55" s="40">
        <v>49.25</v>
      </c>
      <c r="D55" s="40">
        <v>45.75</v>
      </c>
      <c r="E55" s="40">
        <v>54.75</v>
      </c>
      <c r="F55" s="40">
        <v>48.5</v>
      </c>
      <c r="G55" s="40">
        <v>53.5</v>
      </c>
      <c r="I55" s="40">
        <v>37.5</v>
      </c>
      <c r="R55" s="40">
        <v>48.182670178481274</v>
      </c>
      <c r="AI55" s="50"/>
      <c r="AJ55" s="70"/>
      <c r="AL55" s="4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5">
      <c r="A56" s="82">
        <v>37895</v>
      </c>
      <c r="B56" s="40">
        <v>37</v>
      </c>
      <c r="C56" s="40">
        <v>39.5</v>
      </c>
      <c r="D56" s="40">
        <v>39.25</v>
      </c>
      <c r="E56" s="40">
        <v>41.75</v>
      </c>
      <c r="F56" s="40">
        <v>38.25</v>
      </c>
      <c r="G56" s="40">
        <v>39.25</v>
      </c>
      <c r="I56" s="40">
        <v>28</v>
      </c>
      <c r="R56" s="40">
        <v>48.374357140376596</v>
      </c>
      <c r="AI56" s="50"/>
      <c r="AJ56" s="70"/>
      <c r="AL56" s="4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5">
      <c r="A57" s="82">
        <v>37926</v>
      </c>
      <c r="B57" s="40">
        <v>35.75</v>
      </c>
      <c r="C57" s="40">
        <v>35.75</v>
      </c>
      <c r="D57" s="40">
        <v>35.5</v>
      </c>
      <c r="E57" s="40">
        <v>40</v>
      </c>
      <c r="F57" s="40">
        <v>38.5</v>
      </c>
      <c r="G57" s="40">
        <v>37.5</v>
      </c>
      <c r="I57" s="40">
        <v>25.5</v>
      </c>
      <c r="R57" s="40">
        <v>51.697931880910481</v>
      </c>
      <c r="AI57" s="50"/>
      <c r="AJ57" s="70"/>
      <c r="AL57" s="4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5">
      <c r="A58" s="82">
        <v>37956</v>
      </c>
      <c r="B58" s="40">
        <v>35.5</v>
      </c>
      <c r="C58" s="40">
        <v>37.75</v>
      </c>
      <c r="D58" s="40">
        <v>37.5</v>
      </c>
      <c r="E58" s="40">
        <v>40.75</v>
      </c>
      <c r="F58" s="40">
        <v>39.25</v>
      </c>
      <c r="G58" s="40">
        <v>37</v>
      </c>
      <c r="I58" s="40">
        <v>29</v>
      </c>
      <c r="R58" s="40">
        <v>53.864982724518299</v>
      </c>
      <c r="AI58" s="50"/>
      <c r="AJ58" s="70"/>
      <c r="AL58" s="4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5">
      <c r="A59" s="82">
        <v>37987</v>
      </c>
      <c r="B59" s="40">
        <v>36.15</v>
      </c>
      <c r="C59" s="40">
        <v>40.909999999999997</v>
      </c>
      <c r="D59" s="40">
        <v>40.65</v>
      </c>
      <c r="E59" s="40">
        <v>43.48</v>
      </c>
      <c r="F59" s="40">
        <v>40.25</v>
      </c>
      <c r="G59" s="40">
        <v>38.35</v>
      </c>
      <c r="I59" s="40">
        <v>19.25</v>
      </c>
      <c r="R59" s="40">
        <v>50.595404438816765</v>
      </c>
      <c r="AI59" s="50"/>
      <c r="AJ59" s="70"/>
      <c r="AL59" s="4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5">
      <c r="A60" s="82">
        <v>38018</v>
      </c>
      <c r="B60" s="40">
        <v>35.68</v>
      </c>
      <c r="C60" s="40">
        <v>40.700000000000003</v>
      </c>
      <c r="D60" s="40">
        <v>40.22</v>
      </c>
      <c r="E60" s="40">
        <v>41.77</v>
      </c>
      <c r="F60" s="40">
        <v>38.86</v>
      </c>
      <c r="G60" s="40">
        <v>37.880000000000003</v>
      </c>
      <c r="I60" s="40">
        <v>21.5</v>
      </c>
      <c r="R60" s="40">
        <v>49.052701411054166</v>
      </c>
      <c r="AI60" s="50"/>
      <c r="AJ60" s="70"/>
      <c r="AL60" s="4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5">
      <c r="A61" s="82">
        <v>38047</v>
      </c>
      <c r="B61" s="40">
        <v>35.68</v>
      </c>
      <c r="C61" s="40">
        <v>35.979999999999997</v>
      </c>
      <c r="D61" s="40">
        <v>35.49</v>
      </c>
      <c r="E61" s="40">
        <v>40.049999999999997</v>
      </c>
      <c r="F61" s="40">
        <v>37.479999999999997</v>
      </c>
      <c r="G61" s="40">
        <v>37.880000000000003</v>
      </c>
      <c r="I61" s="40">
        <v>18.5</v>
      </c>
      <c r="R61" s="40">
        <v>47.056729660767274</v>
      </c>
      <c r="AI61" s="50"/>
      <c r="AJ61" s="70"/>
      <c r="AL61" s="4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5">
      <c r="A62" s="82">
        <v>38078</v>
      </c>
      <c r="B62" s="40">
        <v>35.22</v>
      </c>
      <c r="C62" s="40">
        <v>36.200000000000003</v>
      </c>
      <c r="D62" s="40">
        <v>32.92</v>
      </c>
      <c r="E62" s="40">
        <v>37.049999999999997</v>
      </c>
      <c r="F62" s="40">
        <v>37.01</v>
      </c>
      <c r="G62" s="40">
        <v>37.42</v>
      </c>
      <c r="I62" s="40">
        <v>26.5</v>
      </c>
      <c r="R62" s="40">
        <v>44.215669982516062</v>
      </c>
      <c r="AI62" s="50"/>
      <c r="AJ62" s="70"/>
      <c r="AL62" s="4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5">
      <c r="A63" s="82">
        <v>38108</v>
      </c>
      <c r="B63" s="40">
        <v>35.22</v>
      </c>
      <c r="C63" s="40">
        <v>33.19</v>
      </c>
      <c r="D63" s="40">
        <v>29.91</v>
      </c>
      <c r="E63" s="40">
        <v>37.26</v>
      </c>
      <c r="F63" s="40">
        <v>37.479999999999997</v>
      </c>
      <c r="G63" s="40">
        <v>37.42</v>
      </c>
      <c r="I63" s="40">
        <v>26.5</v>
      </c>
      <c r="R63" s="40">
        <v>44.432966158926895</v>
      </c>
      <c r="AI63" s="50"/>
      <c r="AJ63" s="70"/>
      <c r="AL63" s="4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5">
      <c r="A64" s="82">
        <v>38139</v>
      </c>
      <c r="B64" s="40">
        <v>39.39</v>
      </c>
      <c r="C64" s="40">
        <v>33.840000000000003</v>
      </c>
      <c r="D64" s="40">
        <v>30.77</v>
      </c>
      <c r="E64" s="40">
        <v>41.55</v>
      </c>
      <c r="F64" s="40">
        <v>41.65</v>
      </c>
      <c r="G64" s="40">
        <v>43.72</v>
      </c>
      <c r="I64" s="40">
        <v>32.5</v>
      </c>
      <c r="R64" s="40">
        <v>44.985792363624192</v>
      </c>
      <c r="AI64" s="50"/>
      <c r="AJ64" s="70"/>
      <c r="AL64" s="4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5">
      <c r="A65" s="82">
        <v>38169</v>
      </c>
      <c r="B65" s="40">
        <v>52.83</v>
      </c>
      <c r="C65" s="40">
        <v>50.8</v>
      </c>
      <c r="D65" s="40">
        <v>46.66</v>
      </c>
      <c r="E65" s="40">
        <v>50.35</v>
      </c>
      <c r="F65" s="40">
        <v>54.62</v>
      </c>
      <c r="G65" s="40">
        <v>58.43</v>
      </c>
      <c r="I65" s="40">
        <v>36.5</v>
      </c>
      <c r="R65" s="40">
        <v>45.64267422311999</v>
      </c>
      <c r="AI65" s="50"/>
      <c r="AJ65" s="70"/>
      <c r="AL65" s="4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5">
      <c r="A66" s="82">
        <v>38200</v>
      </c>
      <c r="B66" s="40">
        <v>58.86</v>
      </c>
      <c r="C66" s="40">
        <v>56.81</v>
      </c>
      <c r="D66" s="40">
        <v>53.53</v>
      </c>
      <c r="E66" s="40">
        <v>57.64</v>
      </c>
      <c r="F66" s="40">
        <v>60.41</v>
      </c>
      <c r="G66" s="40">
        <v>66.16</v>
      </c>
      <c r="I66" s="40">
        <v>45.5</v>
      </c>
      <c r="R66" s="40">
        <v>46.199386386709811</v>
      </c>
      <c r="AI66" s="50"/>
      <c r="AJ66" s="70"/>
      <c r="AL66" s="4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5">
      <c r="A67" s="82">
        <v>38231</v>
      </c>
      <c r="B67" s="40">
        <v>47.27</v>
      </c>
      <c r="C67" s="40">
        <v>48.44</v>
      </c>
      <c r="D67" s="40">
        <v>45.16</v>
      </c>
      <c r="E67" s="40">
        <v>53.56</v>
      </c>
      <c r="F67" s="40">
        <v>48.36</v>
      </c>
      <c r="G67" s="40">
        <v>52.87</v>
      </c>
      <c r="I67" s="40">
        <v>29.25</v>
      </c>
      <c r="R67" s="40">
        <v>46.112774985909297</v>
      </c>
      <c r="AI67" s="50"/>
      <c r="AJ67" s="70"/>
      <c r="AL67" s="4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5">
      <c r="A68" s="82">
        <v>38261</v>
      </c>
      <c r="B68" s="40">
        <v>37.54</v>
      </c>
      <c r="C68" s="40">
        <v>40.07</v>
      </c>
      <c r="D68" s="40">
        <v>39.58</v>
      </c>
      <c r="E68" s="40">
        <v>42.41</v>
      </c>
      <c r="F68" s="40">
        <v>38.869999999999997</v>
      </c>
      <c r="G68" s="40">
        <v>39.950000000000003</v>
      </c>
      <c r="I68" s="40">
        <v>30.5</v>
      </c>
      <c r="R68" s="40">
        <v>46.116061849760229</v>
      </c>
      <c r="AI68" s="50"/>
      <c r="AJ68" s="70"/>
      <c r="AL68" s="4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5">
      <c r="A69" s="82">
        <v>38292</v>
      </c>
      <c r="B69" s="40">
        <v>36.4</v>
      </c>
      <c r="C69" s="40">
        <v>36.85</v>
      </c>
      <c r="D69" s="40">
        <v>36.36</v>
      </c>
      <c r="E69" s="40">
        <v>40.909999999999997</v>
      </c>
      <c r="F69" s="40">
        <v>39.1</v>
      </c>
      <c r="G69" s="40">
        <v>38.380000000000003</v>
      </c>
      <c r="I69" s="40">
        <v>26</v>
      </c>
      <c r="R69" s="40">
        <v>48.920978752540407</v>
      </c>
      <c r="AI69" s="50"/>
      <c r="AJ69" s="70"/>
      <c r="AL69" s="4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5">
      <c r="A70" s="82">
        <v>38322</v>
      </c>
      <c r="B70" s="40">
        <v>36.15</v>
      </c>
      <c r="C70" s="40">
        <v>38.57</v>
      </c>
      <c r="D70" s="40">
        <v>38.08</v>
      </c>
      <c r="E70" s="40">
        <v>41.55</v>
      </c>
      <c r="F70" s="40">
        <v>39.79</v>
      </c>
      <c r="G70" s="40">
        <v>37.92</v>
      </c>
      <c r="I70" s="40">
        <v>28.75</v>
      </c>
      <c r="R70" s="40">
        <v>51.07135202076779</v>
      </c>
      <c r="AI70" s="50"/>
      <c r="AJ70" s="70"/>
      <c r="AL70" s="4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5">
      <c r="A71" s="82">
        <v>38353</v>
      </c>
      <c r="B71" s="40">
        <v>36.409999999999997</v>
      </c>
      <c r="C71" s="40">
        <v>41.4</v>
      </c>
      <c r="D71" s="40">
        <v>40.82</v>
      </c>
      <c r="E71" s="40">
        <v>43.9</v>
      </c>
      <c r="F71" s="40">
        <v>40.54</v>
      </c>
      <c r="G71" s="40">
        <v>38.729999999999997</v>
      </c>
      <c r="I71" s="40">
        <v>19.25</v>
      </c>
      <c r="R71" s="40">
        <v>50.639376464305677</v>
      </c>
      <c r="AI71" s="50"/>
      <c r="AJ71" s="70"/>
      <c r="AL71" s="4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5">
      <c r="A72" s="82">
        <v>38384</v>
      </c>
      <c r="B72" s="40">
        <v>35.950000000000003</v>
      </c>
      <c r="C72" s="40">
        <v>41.23</v>
      </c>
      <c r="D72" s="40">
        <v>40.450000000000003</v>
      </c>
      <c r="E72" s="40">
        <v>42.43</v>
      </c>
      <c r="F72" s="40">
        <v>39.14</v>
      </c>
      <c r="G72" s="40">
        <v>38.270000000000003</v>
      </c>
      <c r="I72" s="40">
        <v>21.5</v>
      </c>
      <c r="R72" s="40">
        <v>49.133401079849051</v>
      </c>
      <c r="AI72" s="50"/>
      <c r="AJ72" s="70"/>
      <c r="AL72" s="4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5">
      <c r="A73" s="82">
        <v>38412</v>
      </c>
      <c r="B73" s="40">
        <v>35.950000000000003</v>
      </c>
      <c r="C73" s="40">
        <v>37.17</v>
      </c>
      <c r="D73" s="40">
        <v>36.4</v>
      </c>
      <c r="E73" s="40">
        <v>40.96</v>
      </c>
      <c r="F73" s="40">
        <v>37.74</v>
      </c>
      <c r="G73" s="40">
        <v>38.270000000000003</v>
      </c>
      <c r="I73" s="40">
        <v>18.5</v>
      </c>
      <c r="R73" s="40">
        <v>47.187435289763116</v>
      </c>
      <c r="AI73" s="50"/>
      <c r="AJ73" s="70"/>
      <c r="AL73" s="4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5">
      <c r="A74" s="82">
        <v>38443</v>
      </c>
      <c r="B74" s="40">
        <v>35.479999999999997</v>
      </c>
      <c r="C74" s="40">
        <v>37.36</v>
      </c>
      <c r="D74" s="40">
        <v>34.19</v>
      </c>
      <c r="E74" s="40">
        <v>38.39</v>
      </c>
      <c r="F74" s="40">
        <v>37.270000000000003</v>
      </c>
      <c r="G74" s="40">
        <v>37.799999999999997</v>
      </c>
      <c r="I74" s="40">
        <v>25.5</v>
      </c>
      <c r="R74" s="40">
        <v>44.348646455325429</v>
      </c>
      <c r="AI74" s="50"/>
      <c r="AJ74" s="70"/>
      <c r="AL74" s="4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5">
      <c r="A75" s="82">
        <v>38473</v>
      </c>
      <c r="B75" s="40">
        <v>35.479999999999997</v>
      </c>
      <c r="C75" s="40">
        <v>34.78</v>
      </c>
      <c r="D75" s="40">
        <v>31.61</v>
      </c>
      <c r="E75" s="40">
        <v>38.57</v>
      </c>
      <c r="F75" s="40">
        <v>37.74</v>
      </c>
      <c r="G75" s="40">
        <v>37.799999999999997</v>
      </c>
      <c r="I75" s="40">
        <v>25.5</v>
      </c>
      <c r="R75" s="40">
        <v>44.558129069301934</v>
      </c>
      <c r="AI75" s="50"/>
      <c r="AJ75" s="70"/>
      <c r="AL75" s="4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5">
      <c r="A76" s="82">
        <v>38504</v>
      </c>
      <c r="B76" s="40">
        <v>39.68</v>
      </c>
      <c r="C76" s="40">
        <v>35.340000000000003</v>
      </c>
      <c r="D76" s="40">
        <v>32.35</v>
      </c>
      <c r="E76" s="40">
        <v>42.25</v>
      </c>
      <c r="F76" s="40">
        <v>41.94</v>
      </c>
      <c r="G76" s="40">
        <v>43.81</v>
      </c>
      <c r="I76" s="40">
        <v>30.5</v>
      </c>
      <c r="R76" s="40">
        <v>45.094237225616801</v>
      </c>
      <c r="AI76" s="50"/>
      <c r="AJ76" s="70"/>
      <c r="AL76" s="4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5">
      <c r="A77" s="82">
        <v>38534</v>
      </c>
      <c r="B77" s="40">
        <v>53.22</v>
      </c>
      <c r="C77" s="40">
        <v>49.94</v>
      </c>
      <c r="D77" s="40">
        <v>46</v>
      </c>
      <c r="E77" s="40">
        <v>49.78</v>
      </c>
      <c r="F77" s="40">
        <v>55</v>
      </c>
      <c r="G77" s="40">
        <v>58.42</v>
      </c>
      <c r="I77" s="40">
        <v>27.5</v>
      </c>
      <c r="R77" s="40">
        <v>45.731894860137793</v>
      </c>
      <c r="AI77" s="50"/>
      <c r="AJ77" s="70"/>
      <c r="AL77" s="4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5">
      <c r="A78" s="82">
        <v>38565</v>
      </c>
      <c r="B78" s="40">
        <v>59.29</v>
      </c>
      <c r="C78" s="40">
        <v>55.11</v>
      </c>
      <c r="D78" s="40">
        <v>51.9</v>
      </c>
      <c r="E78" s="40">
        <v>56.03</v>
      </c>
      <c r="F78" s="40">
        <v>60.83</v>
      </c>
      <c r="G78" s="40">
        <v>65.930000000000007</v>
      </c>
      <c r="I78" s="40">
        <v>36.5</v>
      </c>
      <c r="R78" s="40">
        <v>46.271896003107045</v>
      </c>
      <c r="AI78" s="50"/>
      <c r="AJ78" s="70"/>
      <c r="AL78" s="4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5">
      <c r="A79" s="82">
        <v>38596</v>
      </c>
      <c r="B79" s="40">
        <v>47.62</v>
      </c>
      <c r="C79" s="40">
        <v>47.92</v>
      </c>
      <c r="D79" s="40">
        <v>44.71</v>
      </c>
      <c r="E79" s="40">
        <v>52.54</v>
      </c>
      <c r="F79" s="40">
        <v>48.7</v>
      </c>
      <c r="G79" s="40">
        <v>52.82</v>
      </c>
      <c r="I79" s="40">
        <v>23.25</v>
      </c>
      <c r="R79" s="40">
        <v>46.18597350388287</v>
      </c>
      <c r="AI79" s="50"/>
      <c r="AJ79" s="70"/>
      <c r="AL79" s="4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5">
      <c r="A80" s="82">
        <v>38626</v>
      </c>
      <c r="B80" s="40">
        <v>37.82</v>
      </c>
      <c r="C80" s="40">
        <v>40.72</v>
      </c>
      <c r="D80" s="40">
        <v>39.92</v>
      </c>
      <c r="E80" s="40">
        <v>42.98</v>
      </c>
      <c r="F80" s="40">
        <v>39.14</v>
      </c>
      <c r="G80" s="40">
        <v>40.32</v>
      </c>
      <c r="I80" s="40">
        <v>27.5</v>
      </c>
      <c r="R80" s="40">
        <v>46.186740308846495</v>
      </c>
      <c r="AI80" s="50"/>
      <c r="AJ80" s="70"/>
      <c r="AL80" s="4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5">
      <c r="A81" s="82">
        <v>38657</v>
      </c>
      <c r="B81" s="40">
        <v>36.67</v>
      </c>
      <c r="C81" s="40">
        <v>37.96</v>
      </c>
      <c r="D81" s="40">
        <v>37.159999999999997</v>
      </c>
      <c r="E81" s="40">
        <v>41.7</v>
      </c>
      <c r="F81" s="40">
        <v>39.369999999999997</v>
      </c>
      <c r="G81" s="40">
        <v>38.81</v>
      </c>
      <c r="I81" s="40">
        <v>23.5</v>
      </c>
      <c r="R81" s="40">
        <v>48.921746255317125</v>
      </c>
      <c r="AI81" s="50"/>
      <c r="AJ81" s="70"/>
      <c r="AL81" s="4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5">
      <c r="A82" s="82">
        <v>38687</v>
      </c>
      <c r="B82" s="40">
        <v>36.42</v>
      </c>
      <c r="C82" s="40">
        <v>39.44</v>
      </c>
      <c r="D82" s="40">
        <v>38.630000000000003</v>
      </c>
      <c r="E82" s="40">
        <v>42.25</v>
      </c>
      <c r="F82" s="40">
        <v>40.07</v>
      </c>
      <c r="G82" s="40">
        <v>38.380000000000003</v>
      </c>
      <c r="I82" s="40">
        <v>26.25</v>
      </c>
      <c r="R82" s="40">
        <v>51.031267456981411</v>
      </c>
      <c r="AI82" s="50"/>
      <c r="AJ82" s="70"/>
      <c r="AL82" s="4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5">
      <c r="A83" s="82">
        <v>38718</v>
      </c>
      <c r="B83" s="40">
        <v>36.68</v>
      </c>
      <c r="C83" s="40">
        <v>42.16</v>
      </c>
      <c r="D83" s="40">
        <v>41.15</v>
      </c>
      <c r="E83" s="40">
        <v>44.24</v>
      </c>
      <c r="F83" s="40">
        <v>40.82</v>
      </c>
      <c r="G83" s="40">
        <v>39.1</v>
      </c>
      <c r="I83" s="40">
        <v>19.5</v>
      </c>
      <c r="R83" s="40">
        <v>46.112430191642993</v>
      </c>
      <c r="AI83" s="50"/>
      <c r="AJ83" s="70"/>
      <c r="AL83" s="4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5">
      <c r="A84" s="82">
        <v>38749</v>
      </c>
      <c r="B84" s="40">
        <v>36.21</v>
      </c>
      <c r="C84" s="40">
        <v>42</v>
      </c>
      <c r="D84" s="40">
        <v>40.82</v>
      </c>
      <c r="E84" s="40">
        <v>42.91</v>
      </c>
      <c r="F84" s="40">
        <v>39.409999999999997</v>
      </c>
      <c r="G84" s="40">
        <v>38.630000000000003</v>
      </c>
      <c r="I84" s="40">
        <v>21.75</v>
      </c>
      <c r="R84" s="40">
        <v>44.802826470549974</v>
      </c>
      <c r="AI84" s="50"/>
      <c r="AJ84" s="70"/>
      <c r="AL84" s="4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5">
      <c r="A85" s="82">
        <v>38777</v>
      </c>
      <c r="B85" s="40">
        <v>36.21</v>
      </c>
      <c r="C85" s="40">
        <v>38.28</v>
      </c>
      <c r="D85" s="40">
        <v>37.130000000000003</v>
      </c>
      <c r="E85" s="40">
        <v>41.57</v>
      </c>
      <c r="F85" s="40">
        <v>38</v>
      </c>
      <c r="G85" s="40">
        <v>38.630000000000003</v>
      </c>
      <c r="I85" s="40">
        <v>18.75</v>
      </c>
      <c r="R85" s="40">
        <v>43.099571634934883</v>
      </c>
      <c r="AI85" s="50"/>
      <c r="AJ85" s="70"/>
      <c r="AL85" s="4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5">
      <c r="A86" s="82">
        <v>38808</v>
      </c>
      <c r="B86" s="40">
        <v>35.74</v>
      </c>
      <c r="C86" s="40">
        <v>38.46</v>
      </c>
      <c r="D86" s="40">
        <v>35.119999999999997</v>
      </c>
      <c r="E86" s="40">
        <v>39.24</v>
      </c>
      <c r="F86" s="40">
        <v>37.53</v>
      </c>
      <c r="G86" s="40">
        <v>38.159999999999997</v>
      </c>
      <c r="I86" s="40">
        <v>25.75</v>
      </c>
      <c r="R86" s="40">
        <v>40.537702925574301</v>
      </c>
      <c r="AI86" s="50"/>
      <c r="AJ86" s="70"/>
      <c r="AL86" s="4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5">
      <c r="A87" s="82">
        <v>38838</v>
      </c>
      <c r="B87" s="40">
        <v>35.74</v>
      </c>
      <c r="C87" s="40">
        <v>36.1</v>
      </c>
      <c r="D87" s="40">
        <v>32.770000000000003</v>
      </c>
      <c r="E87" s="40">
        <v>39.409999999999997</v>
      </c>
      <c r="F87" s="40">
        <v>38</v>
      </c>
      <c r="G87" s="40">
        <v>38.159999999999997</v>
      </c>
      <c r="I87" s="40">
        <v>25.75</v>
      </c>
      <c r="R87" s="40">
        <v>40.742699864477466</v>
      </c>
      <c r="AI87" s="50"/>
      <c r="AJ87" s="70"/>
      <c r="AL87" s="4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5">
      <c r="A88" s="82">
        <v>38869</v>
      </c>
      <c r="B88" s="40">
        <v>39.97</v>
      </c>
      <c r="C88" s="40">
        <v>36.61</v>
      </c>
      <c r="D88" s="40">
        <v>33.44</v>
      </c>
      <c r="E88" s="40">
        <v>42.74</v>
      </c>
      <c r="F88" s="40">
        <v>42.23</v>
      </c>
      <c r="G88" s="40">
        <v>43.93</v>
      </c>
      <c r="I88" s="40">
        <v>30.75</v>
      </c>
      <c r="R88" s="40">
        <v>41.23974442138578</v>
      </c>
      <c r="AI88" s="50"/>
      <c r="AJ88" s="70"/>
      <c r="AL88" s="4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5">
      <c r="A89" s="82">
        <v>38899</v>
      </c>
      <c r="B89" s="40">
        <v>53.61</v>
      </c>
      <c r="C89" s="40">
        <v>49.98</v>
      </c>
      <c r="D89" s="40">
        <v>45.87</v>
      </c>
      <c r="E89" s="40">
        <v>49.57</v>
      </c>
      <c r="F89" s="40">
        <v>55.38</v>
      </c>
      <c r="G89" s="40">
        <v>58.47</v>
      </c>
      <c r="I89" s="40">
        <v>27.75</v>
      </c>
      <c r="R89" s="40">
        <v>41.82567835073619</v>
      </c>
      <c r="AI89" s="50"/>
      <c r="AJ89" s="70"/>
      <c r="AL89" s="4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5">
      <c r="A90" s="82">
        <v>38930</v>
      </c>
      <c r="B90" s="40">
        <v>59.73</v>
      </c>
      <c r="C90" s="40">
        <v>54.73</v>
      </c>
      <c r="D90" s="40">
        <v>51.24</v>
      </c>
      <c r="E90" s="40">
        <v>55.23</v>
      </c>
      <c r="F90" s="40">
        <v>61.26</v>
      </c>
      <c r="G90" s="40">
        <v>65.81</v>
      </c>
      <c r="I90" s="40">
        <v>36.75</v>
      </c>
      <c r="R90" s="40">
        <v>42.324518153230585</v>
      </c>
      <c r="AI90" s="50"/>
      <c r="AJ90" s="70"/>
      <c r="AL90" s="4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5">
      <c r="A91" s="82">
        <v>38961</v>
      </c>
      <c r="B91" s="40">
        <v>47.97</v>
      </c>
      <c r="C91" s="40">
        <v>48.14</v>
      </c>
      <c r="D91" s="40">
        <v>44.7</v>
      </c>
      <c r="E91" s="40">
        <v>52.07</v>
      </c>
      <c r="F91" s="40">
        <v>49.04</v>
      </c>
      <c r="G91" s="40">
        <v>52.83</v>
      </c>
      <c r="I91" s="40">
        <v>23.5</v>
      </c>
      <c r="R91" s="40">
        <v>42.267046526795674</v>
      </c>
      <c r="AI91" s="50"/>
      <c r="AJ91" s="70"/>
      <c r="AL91" s="4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5">
      <c r="A92" s="82">
        <v>38991</v>
      </c>
      <c r="B92" s="40">
        <v>38.090000000000003</v>
      </c>
      <c r="C92" s="40">
        <v>41.54</v>
      </c>
      <c r="D92" s="40">
        <v>40.33</v>
      </c>
      <c r="E92" s="40">
        <v>43.41</v>
      </c>
      <c r="F92" s="40">
        <v>39.409999999999997</v>
      </c>
      <c r="G92" s="40">
        <v>40.659999999999997</v>
      </c>
      <c r="I92" s="40">
        <v>27.75</v>
      </c>
      <c r="R92" s="40">
        <v>42.285408675310237</v>
      </c>
      <c r="AI92" s="50"/>
      <c r="AJ92" s="70"/>
      <c r="AL92" s="4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5">
      <c r="A93" s="82">
        <v>39022</v>
      </c>
      <c r="B93" s="40">
        <v>36.93</v>
      </c>
      <c r="C93" s="40">
        <v>39.01</v>
      </c>
      <c r="D93" s="40">
        <v>37.82</v>
      </c>
      <c r="E93" s="40">
        <v>42.25</v>
      </c>
      <c r="F93" s="40">
        <v>39.65</v>
      </c>
      <c r="G93" s="40">
        <v>39.19</v>
      </c>
      <c r="I93" s="40">
        <v>23.75</v>
      </c>
      <c r="R93" s="40">
        <v>44.792725509421111</v>
      </c>
      <c r="AI93" s="50"/>
      <c r="AJ93" s="70"/>
      <c r="AL93" s="4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5">
      <c r="A94" s="82">
        <v>39052</v>
      </c>
      <c r="B94" s="40">
        <v>36.68</v>
      </c>
      <c r="C94" s="40">
        <v>40.369999999999997</v>
      </c>
      <c r="D94" s="40">
        <v>39.159999999999997</v>
      </c>
      <c r="E94" s="40">
        <v>42.75</v>
      </c>
      <c r="F94" s="40">
        <v>40.35</v>
      </c>
      <c r="G94" s="40">
        <v>38.79</v>
      </c>
      <c r="I94" s="40">
        <v>26.5</v>
      </c>
      <c r="R94" s="40">
        <v>46.670822921355374</v>
      </c>
      <c r="AI94" s="50"/>
      <c r="AJ94" s="70"/>
      <c r="AL94" s="4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5">
      <c r="A95" s="82">
        <v>39083</v>
      </c>
      <c r="B95" s="40">
        <v>36.950000000000003</v>
      </c>
      <c r="C95" s="40">
        <v>42.91</v>
      </c>
      <c r="D95" s="40">
        <v>41.49</v>
      </c>
      <c r="E95" s="40">
        <v>44.57</v>
      </c>
      <c r="F95" s="40">
        <v>41.1</v>
      </c>
      <c r="G95" s="40">
        <v>39.4</v>
      </c>
      <c r="I95" s="40">
        <v>28.85</v>
      </c>
      <c r="R95" s="40">
        <v>47.52882916196301</v>
      </c>
      <c r="AI95" s="50"/>
      <c r="AJ95" s="70"/>
      <c r="AL95" s="4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5">
      <c r="A96" s="82">
        <v>39114</v>
      </c>
      <c r="B96" s="40">
        <v>36.479999999999997</v>
      </c>
      <c r="C96" s="40">
        <v>42.77</v>
      </c>
      <c r="D96" s="40">
        <v>41.19</v>
      </c>
      <c r="E96" s="40">
        <v>43.37</v>
      </c>
      <c r="F96" s="40">
        <v>39.68</v>
      </c>
      <c r="G96" s="40">
        <v>38.93</v>
      </c>
      <c r="I96" s="40">
        <v>31.1</v>
      </c>
      <c r="R96" s="40">
        <v>46.200394497964865</v>
      </c>
      <c r="AI96" s="50"/>
      <c r="AJ96" s="70"/>
      <c r="AL96" s="4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5">
      <c r="A97" s="82">
        <v>39142</v>
      </c>
      <c r="B97" s="40">
        <v>36.479999999999997</v>
      </c>
      <c r="C97" s="40">
        <v>39.369999999999997</v>
      </c>
      <c r="D97" s="40">
        <v>37.83</v>
      </c>
      <c r="E97" s="40">
        <v>42.16</v>
      </c>
      <c r="F97" s="40">
        <v>38.26</v>
      </c>
      <c r="G97" s="40">
        <v>38.93</v>
      </c>
      <c r="I97" s="40">
        <v>28.1</v>
      </c>
      <c r="R97" s="40">
        <v>44.478582770744119</v>
      </c>
      <c r="AI97" s="50"/>
      <c r="AJ97" s="70"/>
      <c r="AL97" s="4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5">
      <c r="A98" s="82">
        <v>39173</v>
      </c>
      <c r="B98" s="40">
        <v>36</v>
      </c>
      <c r="C98" s="40">
        <v>39.53</v>
      </c>
      <c r="D98" s="40">
        <v>36</v>
      </c>
      <c r="E98" s="40">
        <v>40.049999999999997</v>
      </c>
      <c r="F98" s="40">
        <v>37.79</v>
      </c>
      <c r="G98" s="40">
        <v>38.46</v>
      </c>
      <c r="I98" s="40">
        <v>35.1</v>
      </c>
      <c r="R98" s="40">
        <v>41.831382099759232</v>
      </c>
      <c r="AI98" s="50"/>
      <c r="AJ98" s="70"/>
      <c r="AL98" s="4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5">
      <c r="A99" s="82">
        <v>39203</v>
      </c>
      <c r="B99" s="40">
        <v>36</v>
      </c>
      <c r="C99" s="40">
        <v>37.36</v>
      </c>
      <c r="D99" s="40">
        <v>33.86</v>
      </c>
      <c r="E99" s="40">
        <v>40.200000000000003</v>
      </c>
      <c r="F99" s="40">
        <v>38.26</v>
      </c>
      <c r="G99" s="40">
        <v>38.450000000000003</v>
      </c>
      <c r="I99" s="40">
        <v>35.1</v>
      </c>
      <c r="R99" s="40">
        <v>42.023385694578408</v>
      </c>
      <c r="AI99" s="50"/>
      <c r="AJ99" s="70"/>
      <c r="AL99" s="4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5">
      <c r="A100" s="82">
        <v>39234</v>
      </c>
      <c r="B100" s="40">
        <v>40.270000000000003</v>
      </c>
      <c r="C100" s="40">
        <v>37.840000000000003</v>
      </c>
      <c r="D100" s="40">
        <v>34.479999999999997</v>
      </c>
      <c r="E100" s="40">
        <v>43.22</v>
      </c>
      <c r="F100" s="40">
        <v>42.52</v>
      </c>
      <c r="G100" s="40">
        <v>44.11</v>
      </c>
      <c r="I100" s="40">
        <v>41.1</v>
      </c>
      <c r="R100" s="40">
        <v>42.506965850370101</v>
      </c>
      <c r="AI100" s="50"/>
      <c r="AJ100" s="70"/>
      <c r="AL100" s="4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5">
      <c r="A101" s="82">
        <v>39264</v>
      </c>
      <c r="B101" s="40">
        <v>54.01</v>
      </c>
      <c r="C101" s="40">
        <v>50.09</v>
      </c>
      <c r="D101" s="40">
        <v>45.79</v>
      </c>
      <c r="E101" s="40">
        <v>49.4</v>
      </c>
      <c r="F101" s="40">
        <v>55.77</v>
      </c>
      <c r="G101" s="40">
        <v>58.65</v>
      </c>
      <c r="I101" s="40">
        <v>48.1</v>
      </c>
      <c r="R101" s="40">
        <v>43.079192933410681</v>
      </c>
      <c r="AI101" s="50"/>
      <c r="AJ101" s="70"/>
      <c r="AL101" s="4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5">
      <c r="A102" s="82">
        <v>39295</v>
      </c>
      <c r="B102" s="40">
        <v>60.16</v>
      </c>
      <c r="C102" s="40">
        <v>54.43</v>
      </c>
      <c r="D102" s="40">
        <v>50.68</v>
      </c>
      <c r="E102" s="40">
        <v>54.53</v>
      </c>
      <c r="F102" s="40">
        <v>61.68</v>
      </c>
      <c r="G102" s="40">
        <v>65.900000000000006</v>
      </c>
      <c r="I102" s="40">
        <v>57.1</v>
      </c>
      <c r="R102" s="40">
        <v>43.562694140667816</v>
      </c>
      <c r="AI102" s="50"/>
      <c r="AJ102" s="70"/>
      <c r="AL102" s="4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5">
      <c r="A103" s="82">
        <v>39326</v>
      </c>
      <c r="B103" s="40">
        <v>48.32</v>
      </c>
      <c r="C103" s="40">
        <v>48.4</v>
      </c>
      <c r="D103" s="40">
        <v>44.72</v>
      </c>
      <c r="E103" s="40">
        <v>51.67</v>
      </c>
      <c r="F103" s="40">
        <v>49.38</v>
      </c>
      <c r="G103" s="40">
        <v>52.96</v>
      </c>
      <c r="I103" s="40">
        <v>39.85</v>
      </c>
      <c r="R103" s="40">
        <v>43.488281604436104</v>
      </c>
      <c r="AI103" s="50"/>
      <c r="AJ103" s="70"/>
      <c r="AL103" s="4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5">
      <c r="A104" s="82">
        <v>39356</v>
      </c>
      <c r="B104" s="40">
        <v>38.369999999999997</v>
      </c>
      <c r="C104" s="40">
        <v>42.36</v>
      </c>
      <c r="D104" s="40">
        <v>40.76</v>
      </c>
      <c r="E104" s="40">
        <v>43.82</v>
      </c>
      <c r="F104" s="40">
        <v>39.68</v>
      </c>
      <c r="G104" s="40">
        <v>40.950000000000003</v>
      </c>
      <c r="I104" s="40">
        <v>40.1</v>
      </c>
      <c r="R104" s="40">
        <v>43.489805457237033</v>
      </c>
      <c r="AI104" s="50"/>
      <c r="AJ104" s="70"/>
      <c r="AL104" s="4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5">
      <c r="A105" s="82">
        <v>39387</v>
      </c>
      <c r="B105" s="40">
        <v>37.200000000000003</v>
      </c>
      <c r="C105" s="40">
        <v>40.04</v>
      </c>
      <c r="D105" s="40">
        <v>38.47</v>
      </c>
      <c r="E105" s="40">
        <v>42.77</v>
      </c>
      <c r="F105" s="40">
        <v>39.92</v>
      </c>
      <c r="G105" s="40">
        <v>39.51</v>
      </c>
      <c r="I105" s="40">
        <v>36.1</v>
      </c>
      <c r="R105" s="40">
        <v>45.989194079099271</v>
      </c>
      <c r="AI105" s="50"/>
      <c r="AJ105" s="70"/>
      <c r="AL105" s="4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5">
      <c r="A106" s="82">
        <v>39417</v>
      </c>
      <c r="B106" s="40">
        <v>36.950000000000003</v>
      </c>
      <c r="C106" s="40">
        <v>41.29</v>
      </c>
      <c r="D106" s="40">
        <v>39.69</v>
      </c>
      <c r="E106" s="40">
        <v>43.22</v>
      </c>
      <c r="F106" s="40">
        <v>40.630000000000003</v>
      </c>
      <c r="G106" s="40">
        <v>39.119999999999997</v>
      </c>
      <c r="I106" s="40">
        <v>38.85</v>
      </c>
      <c r="R106" s="40">
        <v>47.86728748214739</v>
      </c>
      <c r="AI106" s="50"/>
      <c r="AJ106" s="70"/>
      <c r="AL106" s="4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5">
      <c r="A107" s="82">
        <v>39448</v>
      </c>
      <c r="B107" s="40">
        <v>37.22</v>
      </c>
      <c r="C107" s="40">
        <v>43.67</v>
      </c>
      <c r="D107" s="40">
        <v>41.91</v>
      </c>
      <c r="E107" s="40">
        <v>44.89</v>
      </c>
      <c r="F107" s="40">
        <v>41.38</v>
      </c>
      <c r="G107" s="40">
        <v>39.68</v>
      </c>
      <c r="I107" s="40">
        <v>29.2</v>
      </c>
      <c r="R107" s="40">
        <v>48.7563799107118</v>
      </c>
      <c r="AI107" s="50"/>
      <c r="AJ107" s="70"/>
      <c r="AL107" s="4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5">
      <c r="A108" s="82">
        <v>39479</v>
      </c>
      <c r="B108" s="40">
        <v>36.74</v>
      </c>
      <c r="C108" s="40">
        <v>43.53</v>
      </c>
      <c r="D108" s="40">
        <v>41.63</v>
      </c>
      <c r="E108" s="40">
        <v>43.78</v>
      </c>
      <c r="F108" s="40">
        <v>39.950000000000003</v>
      </c>
      <c r="G108" s="40">
        <v>39.200000000000003</v>
      </c>
      <c r="I108" s="40">
        <v>31.45</v>
      </c>
      <c r="R108" s="40">
        <v>47.42628618781788</v>
      </c>
      <c r="AI108" s="50"/>
      <c r="AJ108" s="70"/>
      <c r="AL108" s="4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5">
      <c r="A109" s="82">
        <v>39508</v>
      </c>
      <c r="B109" s="40">
        <v>36.74</v>
      </c>
      <c r="C109" s="40">
        <v>40.35</v>
      </c>
      <c r="D109" s="40">
        <v>38.5</v>
      </c>
      <c r="E109" s="40">
        <v>42.66</v>
      </c>
      <c r="F109" s="40">
        <v>38.53</v>
      </c>
      <c r="G109" s="40">
        <v>39.200000000000003</v>
      </c>
      <c r="I109" s="40">
        <v>28.45</v>
      </c>
      <c r="R109" s="40">
        <v>45.702835444249985</v>
      </c>
      <c r="AI109" s="50"/>
      <c r="AJ109" s="70"/>
      <c r="AL109" s="4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5">
      <c r="A110" s="82">
        <v>39539</v>
      </c>
      <c r="B110" s="40">
        <v>36.26</v>
      </c>
      <c r="C110" s="40">
        <v>40.5</v>
      </c>
      <c r="D110" s="40">
        <v>36.799999999999997</v>
      </c>
      <c r="E110" s="40">
        <v>40.71</v>
      </c>
      <c r="F110" s="40">
        <v>38.049999999999997</v>
      </c>
      <c r="G110" s="40">
        <v>38.729999999999997</v>
      </c>
      <c r="I110" s="40">
        <v>35.450000000000003</v>
      </c>
      <c r="R110" s="40">
        <v>43.05354578593019</v>
      </c>
      <c r="AI110" s="50"/>
      <c r="AJ110" s="70"/>
      <c r="AL110" s="4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5">
      <c r="A111" s="82">
        <v>39569</v>
      </c>
      <c r="B111" s="40">
        <v>36.26</v>
      </c>
      <c r="C111" s="40">
        <v>38.479999999999997</v>
      </c>
      <c r="D111" s="40">
        <v>34.81</v>
      </c>
      <c r="E111" s="40">
        <v>40.85</v>
      </c>
      <c r="F111" s="40">
        <v>38.53</v>
      </c>
      <c r="G111" s="40">
        <v>38.729999999999997</v>
      </c>
      <c r="I111" s="40">
        <v>35.450000000000003</v>
      </c>
      <c r="R111" s="40">
        <v>43.244727246002647</v>
      </c>
      <c r="AI111" s="50"/>
      <c r="AJ111" s="70"/>
      <c r="AL111" s="4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5">
      <c r="A112" s="82">
        <v>39600</v>
      </c>
      <c r="B112" s="40">
        <v>40.56</v>
      </c>
      <c r="C112" s="40">
        <v>38.92</v>
      </c>
      <c r="D112" s="40">
        <v>35.39</v>
      </c>
      <c r="E112" s="40">
        <v>43.64</v>
      </c>
      <c r="F112" s="40">
        <v>42.81</v>
      </c>
      <c r="G112" s="40">
        <v>44.3</v>
      </c>
      <c r="I112" s="40">
        <v>41.45</v>
      </c>
      <c r="R112" s="40">
        <v>43.727552915297466</v>
      </c>
      <c r="AI112" s="50"/>
      <c r="AJ112" s="70"/>
      <c r="AL112" s="4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5">
      <c r="A113" s="82">
        <v>39630</v>
      </c>
      <c r="B113" s="40">
        <v>54.4</v>
      </c>
      <c r="C113" s="40">
        <v>50.38</v>
      </c>
      <c r="D113" s="40">
        <v>45.92</v>
      </c>
      <c r="E113" s="40">
        <v>49.37</v>
      </c>
      <c r="F113" s="40">
        <v>56.15</v>
      </c>
      <c r="G113" s="40">
        <v>58.87</v>
      </c>
      <c r="I113" s="40">
        <v>48.45</v>
      </c>
      <c r="R113" s="40">
        <v>44.299063322477558</v>
      </c>
      <c r="AI113" s="50"/>
      <c r="AJ113" s="70"/>
      <c r="AL113" s="4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5">
      <c r="A114" s="82">
        <v>39661</v>
      </c>
      <c r="B114" s="40">
        <v>60.6</v>
      </c>
      <c r="C114" s="40">
        <v>54.45</v>
      </c>
      <c r="D114" s="40">
        <v>50.47</v>
      </c>
      <c r="E114" s="40">
        <v>54.12</v>
      </c>
      <c r="F114" s="40">
        <v>62.1</v>
      </c>
      <c r="G114" s="40">
        <v>66.08</v>
      </c>
      <c r="I114" s="40">
        <v>57.45</v>
      </c>
      <c r="R114" s="40">
        <v>44.781760186971788</v>
      </c>
      <c r="AI114" s="50"/>
      <c r="AJ114" s="70"/>
      <c r="AL114" s="4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5">
      <c r="A115" s="82">
        <v>39692</v>
      </c>
      <c r="B115" s="40">
        <v>48.67</v>
      </c>
      <c r="C115" s="40">
        <v>48.8</v>
      </c>
      <c r="D115" s="40">
        <v>44.93</v>
      </c>
      <c r="E115" s="40">
        <v>51.47</v>
      </c>
      <c r="F115" s="40">
        <v>49.72</v>
      </c>
      <c r="G115" s="40">
        <v>53.14</v>
      </c>
      <c r="I115" s="40">
        <v>40.200000000000003</v>
      </c>
      <c r="R115" s="40">
        <v>44.706349662676445</v>
      </c>
      <c r="AI115" s="50"/>
      <c r="AJ115" s="70"/>
      <c r="AL115" s="4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5">
      <c r="A116" s="82">
        <v>39722</v>
      </c>
      <c r="B116" s="40">
        <v>38.65</v>
      </c>
      <c r="C116" s="40">
        <v>43.15</v>
      </c>
      <c r="D116" s="40">
        <v>41.23</v>
      </c>
      <c r="E116" s="40">
        <v>44.21</v>
      </c>
      <c r="F116" s="40">
        <v>39.96</v>
      </c>
      <c r="G116" s="40">
        <v>41.23</v>
      </c>
      <c r="I116" s="40">
        <v>40.450000000000003</v>
      </c>
      <c r="R116" s="40">
        <v>44.706929742982283</v>
      </c>
      <c r="AI116" s="50"/>
      <c r="AJ116" s="70"/>
      <c r="AL116" s="4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5">
      <c r="A117" s="82">
        <v>39753</v>
      </c>
      <c r="B117" s="40">
        <v>37.47</v>
      </c>
      <c r="C117" s="40">
        <v>40.98</v>
      </c>
      <c r="D117" s="40">
        <v>39.1</v>
      </c>
      <c r="E117" s="40">
        <v>43.23</v>
      </c>
      <c r="F117" s="40">
        <v>40.19</v>
      </c>
      <c r="G117" s="40">
        <v>39.799999999999997</v>
      </c>
      <c r="I117" s="40">
        <v>36.450000000000003</v>
      </c>
      <c r="R117" s="40">
        <v>46.959150238331333</v>
      </c>
      <c r="AI117" s="50"/>
      <c r="AJ117" s="70"/>
      <c r="AL117" s="4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5">
      <c r="A118" s="82">
        <v>39783</v>
      </c>
      <c r="B118" s="40">
        <v>37.22</v>
      </c>
      <c r="C118" s="40">
        <v>42.15</v>
      </c>
      <c r="D118" s="40">
        <v>40.25</v>
      </c>
      <c r="E118" s="40">
        <v>43.65</v>
      </c>
      <c r="F118" s="40">
        <v>40.909999999999997</v>
      </c>
      <c r="G118" s="40">
        <v>39.42</v>
      </c>
      <c r="I118" s="40">
        <v>39.200000000000003</v>
      </c>
      <c r="R118" s="40">
        <v>48.860967446236089</v>
      </c>
      <c r="AI118" s="50"/>
      <c r="AJ118" s="70"/>
      <c r="AL118" s="4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5">
      <c r="A119" s="82">
        <v>39814</v>
      </c>
      <c r="B119" s="40">
        <v>37.479999999999997</v>
      </c>
      <c r="C119" s="40">
        <v>44.35</v>
      </c>
      <c r="D119" s="40">
        <v>42.34</v>
      </c>
      <c r="E119" s="40">
        <v>45.26</v>
      </c>
      <c r="F119" s="40">
        <v>41.67</v>
      </c>
      <c r="G119" s="40">
        <v>39.950000000000003</v>
      </c>
      <c r="I119" s="40">
        <v>29.7</v>
      </c>
      <c r="R119" s="40">
        <v>49.807340582655925</v>
      </c>
      <c r="AI119" s="50"/>
      <c r="AJ119" s="70"/>
      <c r="AL119" s="4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5">
      <c r="A120" s="82">
        <v>39845</v>
      </c>
      <c r="B120" s="40">
        <v>37</v>
      </c>
      <c r="C120" s="40">
        <v>44.23</v>
      </c>
      <c r="D120" s="40">
        <v>42.08</v>
      </c>
      <c r="E120" s="40">
        <v>44.23</v>
      </c>
      <c r="F120" s="40">
        <v>40.229999999999997</v>
      </c>
      <c r="G120" s="40">
        <v>39.47</v>
      </c>
      <c r="I120" s="40">
        <v>31.95</v>
      </c>
      <c r="R120" s="40">
        <v>48.500128251161264</v>
      </c>
      <c r="AI120" s="50"/>
      <c r="AJ120" s="70"/>
      <c r="AL120" s="4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5">
      <c r="A121" s="82">
        <v>39873</v>
      </c>
      <c r="B121" s="40">
        <v>37</v>
      </c>
      <c r="C121" s="40">
        <v>41.26</v>
      </c>
      <c r="D121" s="40">
        <v>39.17</v>
      </c>
      <c r="E121" s="40">
        <v>43.19</v>
      </c>
      <c r="F121" s="40">
        <v>38.79</v>
      </c>
      <c r="G121" s="40">
        <v>39.47</v>
      </c>
      <c r="I121" s="40">
        <v>28.95</v>
      </c>
      <c r="R121" s="40">
        <v>46.795409402564808</v>
      </c>
      <c r="AI121" s="50"/>
      <c r="AJ121" s="70"/>
      <c r="AL121" s="4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5">
      <c r="A122" s="82">
        <v>39904</v>
      </c>
      <c r="B122" s="40">
        <v>36.520000000000003</v>
      </c>
      <c r="C122" s="40">
        <v>41.41</v>
      </c>
      <c r="D122" s="40">
        <v>37.58</v>
      </c>
      <c r="E122" s="40">
        <v>41.38</v>
      </c>
      <c r="F122" s="40">
        <v>38.31</v>
      </c>
      <c r="G122" s="40">
        <v>38.99</v>
      </c>
      <c r="I122" s="40">
        <v>36</v>
      </c>
      <c r="R122" s="40">
        <v>43.718264098187063</v>
      </c>
      <c r="AI122" s="50"/>
      <c r="AJ122" s="70"/>
      <c r="AL122" s="4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5">
      <c r="A123" s="82">
        <v>39934</v>
      </c>
      <c r="B123" s="40">
        <v>36.520000000000003</v>
      </c>
      <c r="C123" s="40">
        <v>39.520000000000003</v>
      </c>
      <c r="D123" s="40">
        <v>35.729999999999997</v>
      </c>
      <c r="E123" s="40">
        <v>41.51</v>
      </c>
      <c r="F123" s="40">
        <v>38.79</v>
      </c>
      <c r="G123" s="40">
        <v>38.99</v>
      </c>
      <c r="I123" s="40">
        <v>36</v>
      </c>
      <c r="R123" s="40">
        <v>43.933115908243678</v>
      </c>
      <c r="AI123" s="50"/>
      <c r="AJ123" s="70"/>
      <c r="AL123" s="4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5">
      <c r="A124" s="82">
        <v>39965</v>
      </c>
      <c r="B124" s="40">
        <v>40.85</v>
      </c>
      <c r="C124" s="40">
        <v>39.94</v>
      </c>
      <c r="D124" s="40">
        <v>36.270000000000003</v>
      </c>
      <c r="E124" s="40">
        <v>44.11</v>
      </c>
      <c r="F124" s="40">
        <v>43.1</v>
      </c>
      <c r="G124" s="40">
        <v>44.5</v>
      </c>
      <c r="I124" s="40">
        <v>42</v>
      </c>
      <c r="R124" s="40">
        <v>44.44227801074436</v>
      </c>
      <c r="AI124" s="50"/>
      <c r="AJ124" s="70"/>
      <c r="AL124" s="4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5">
      <c r="A125" s="82">
        <v>39995</v>
      </c>
      <c r="B125" s="40">
        <v>54.79</v>
      </c>
      <c r="C125" s="40">
        <v>50.66</v>
      </c>
      <c r="D125" s="40">
        <v>46.07</v>
      </c>
      <c r="E125" s="40">
        <v>49.42</v>
      </c>
      <c r="F125" s="40">
        <v>56.53</v>
      </c>
      <c r="G125" s="40">
        <v>59.09</v>
      </c>
      <c r="I125" s="40">
        <v>49</v>
      </c>
      <c r="R125" s="40">
        <v>45.040784156341118</v>
      </c>
      <c r="AI125" s="50"/>
      <c r="AJ125" s="70"/>
      <c r="AL125" s="4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5">
      <c r="A126" s="82">
        <v>40026</v>
      </c>
      <c r="B126" s="40">
        <v>61.04</v>
      </c>
      <c r="C126" s="40">
        <v>54.47</v>
      </c>
      <c r="D126" s="40">
        <v>50.32</v>
      </c>
      <c r="E126" s="40">
        <v>53.83</v>
      </c>
      <c r="F126" s="40">
        <v>62.52</v>
      </c>
      <c r="G126" s="40">
        <v>66.27</v>
      </c>
      <c r="I126" s="40">
        <v>58</v>
      </c>
      <c r="R126" s="40">
        <v>45.552039773478718</v>
      </c>
      <c r="AI126" s="50"/>
      <c r="AJ126" s="70"/>
      <c r="AL126" s="4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5">
      <c r="A127" s="82">
        <v>40057</v>
      </c>
      <c r="B127" s="40">
        <v>49.02</v>
      </c>
      <c r="C127" s="40">
        <v>49.19</v>
      </c>
      <c r="D127" s="40">
        <v>45.15</v>
      </c>
      <c r="E127" s="40">
        <v>51.37</v>
      </c>
      <c r="F127" s="40">
        <v>50.06</v>
      </c>
      <c r="G127" s="40">
        <v>53.33</v>
      </c>
      <c r="I127" s="40">
        <v>40.700000000000003</v>
      </c>
      <c r="R127" s="40">
        <v>45.503136146028957</v>
      </c>
      <c r="AI127" s="50"/>
      <c r="AJ127" s="70"/>
      <c r="AL127" s="4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5">
      <c r="A128" s="82">
        <v>40087</v>
      </c>
      <c r="B128" s="40">
        <v>38.93</v>
      </c>
      <c r="C128" s="40">
        <v>43.91</v>
      </c>
      <c r="D128" s="40">
        <v>41.71</v>
      </c>
      <c r="E128" s="40">
        <v>44.63</v>
      </c>
      <c r="F128" s="40">
        <v>40.229999999999997</v>
      </c>
      <c r="G128" s="40">
        <v>41.5</v>
      </c>
      <c r="I128" s="40">
        <v>41</v>
      </c>
      <c r="R128" s="40">
        <v>45.530277402988375</v>
      </c>
      <c r="AI128" s="50"/>
      <c r="AJ128" s="70"/>
      <c r="AL128" s="4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6" x14ac:dyDescent="0.25">
      <c r="A129" s="82">
        <v>40118</v>
      </c>
      <c r="B129" s="40">
        <v>37.74</v>
      </c>
      <c r="C129" s="40">
        <v>41.89</v>
      </c>
      <c r="D129" s="40">
        <v>39.729999999999997</v>
      </c>
      <c r="E129" s="40">
        <v>43.73</v>
      </c>
      <c r="F129" s="40">
        <v>40.47</v>
      </c>
      <c r="G129" s="40">
        <v>40.08</v>
      </c>
      <c r="I129" s="40">
        <v>37</v>
      </c>
      <c r="R129" s="40">
        <v>48.266138525711966</v>
      </c>
      <c r="AI129" s="50"/>
      <c r="AJ129" s="70"/>
    </row>
    <row r="130" spans="1:36" x14ac:dyDescent="0.25">
      <c r="A130" s="82">
        <v>40148</v>
      </c>
      <c r="B130" s="40">
        <v>37.49</v>
      </c>
      <c r="C130" s="40">
        <v>42.98</v>
      </c>
      <c r="D130" s="40">
        <v>40.79</v>
      </c>
      <c r="E130" s="40">
        <v>44.12</v>
      </c>
      <c r="F130" s="40">
        <v>41.19</v>
      </c>
      <c r="G130" s="40">
        <v>39.71</v>
      </c>
      <c r="I130" s="40">
        <v>39.700000000000003</v>
      </c>
      <c r="R130" s="40">
        <v>50.187050388569943</v>
      </c>
      <c r="AI130" s="50"/>
      <c r="AJ130" s="70"/>
    </row>
    <row r="131" spans="1:36" x14ac:dyDescent="0.25">
      <c r="A131" s="82">
        <v>40179</v>
      </c>
      <c r="B131" s="40">
        <v>37.75</v>
      </c>
      <c r="C131" s="40">
        <v>45.36</v>
      </c>
      <c r="D131" s="40">
        <v>42.77</v>
      </c>
      <c r="E131" s="40">
        <v>45.63</v>
      </c>
      <c r="F131" s="40">
        <v>41.95</v>
      </c>
      <c r="G131" s="40">
        <v>40.17</v>
      </c>
      <c r="I131" s="40">
        <v>30.2</v>
      </c>
      <c r="R131" s="40">
        <v>51.17846914334055</v>
      </c>
      <c r="AI131" s="50"/>
      <c r="AJ131" s="70"/>
    </row>
    <row r="132" spans="1:36" x14ac:dyDescent="0.25">
      <c r="A132" s="82">
        <v>40210</v>
      </c>
      <c r="B132" s="40">
        <v>37.270000000000003</v>
      </c>
      <c r="C132" s="40">
        <v>45.24</v>
      </c>
      <c r="D132" s="40">
        <v>42.53</v>
      </c>
      <c r="E132" s="40">
        <v>44.67</v>
      </c>
      <c r="F132" s="40">
        <v>40.5</v>
      </c>
      <c r="G132" s="40">
        <v>39.69</v>
      </c>
      <c r="I132" s="40">
        <v>32.450000000000003</v>
      </c>
      <c r="R132" s="40">
        <v>49.868569020878397</v>
      </c>
      <c r="AI132" s="50"/>
      <c r="AJ132" s="70"/>
    </row>
    <row r="133" spans="1:36" x14ac:dyDescent="0.25">
      <c r="A133" s="82">
        <v>40238</v>
      </c>
      <c r="B133" s="40">
        <v>37.270000000000003</v>
      </c>
      <c r="C133" s="40">
        <v>42.45</v>
      </c>
      <c r="D133" s="40">
        <v>39.82</v>
      </c>
      <c r="E133" s="40">
        <v>43.72</v>
      </c>
      <c r="F133" s="40">
        <v>39.049999999999997</v>
      </c>
      <c r="G133" s="40">
        <v>39.700000000000003</v>
      </c>
      <c r="I133" s="40">
        <v>29.45</v>
      </c>
      <c r="R133" s="40">
        <v>48.157381278321033</v>
      </c>
      <c r="AI133" s="50"/>
      <c r="AJ133" s="70"/>
    </row>
    <row r="134" spans="1:36" x14ac:dyDescent="0.25">
      <c r="A134" s="82">
        <v>40269</v>
      </c>
      <c r="B134" s="40">
        <v>36.78</v>
      </c>
      <c r="C134" s="40">
        <v>42.59</v>
      </c>
      <c r="D134" s="40">
        <v>38.35</v>
      </c>
      <c r="E134" s="40">
        <v>42.04</v>
      </c>
      <c r="F134" s="40">
        <v>38.57</v>
      </c>
      <c r="G134" s="40">
        <v>39.21</v>
      </c>
      <c r="I134" s="40">
        <v>36.75</v>
      </c>
      <c r="R134" s="40">
        <v>44.615529174376668</v>
      </c>
      <c r="AI134" s="50"/>
      <c r="AJ134" s="70"/>
    </row>
    <row r="135" spans="1:36" x14ac:dyDescent="0.25">
      <c r="A135" s="82">
        <v>40299</v>
      </c>
      <c r="B135" s="40">
        <v>36.78</v>
      </c>
      <c r="C135" s="40">
        <v>40.81</v>
      </c>
      <c r="D135" s="40">
        <v>36.619999999999997</v>
      </c>
      <c r="E135" s="40">
        <v>42.16</v>
      </c>
      <c r="F135" s="40">
        <v>39.049999999999997</v>
      </c>
      <c r="G135" s="40">
        <v>39.21</v>
      </c>
      <c r="I135" s="40">
        <v>36.75</v>
      </c>
      <c r="R135" s="40">
        <v>44.837404637806294</v>
      </c>
      <c r="AI135" s="50"/>
      <c r="AJ135" s="70"/>
    </row>
    <row r="136" spans="1:36" x14ac:dyDescent="0.25">
      <c r="A136" s="82">
        <v>40330</v>
      </c>
      <c r="B136" s="40">
        <v>41.14</v>
      </c>
      <c r="C136" s="40">
        <v>41.2</v>
      </c>
      <c r="D136" s="40">
        <v>37.119999999999997</v>
      </c>
      <c r="E136" s="40">
        <v>44.56</v>
      </c>
      <c r="F136" s="40">
        <v>43.4</v>
      </c>
      <c r="G136" s="40">
        <v>44.64</v>
      </c>
      <c r="I136" s="40">
        <v>42.75</v>
      </c>
      <c r="R136" s="40">
        <v>45.356056089028804</v>
      </c>
      <c r="AI136" s="50"/>
      <c r="AJ136" s="70"/>
    </row>
    <row r="137" spans="1:36" x14ac:dyDescent="0.25">
      <c r="A137" s="82">
        <v>40360</v>
      </c>
      <c r="B137" s="40">
        <v>55.18</v>
      </c>
      <c r="C137" s="40">
        <v>51.29</v>
      </c>
      <c r="D137" s="40">
        <v>46.25</v>
      </c>
      <c r="E137" s="40">
        <v>49.49</v>
      </c>
      <c r="F137" s="40">
        <v>56.91</v>
      </c>
      <c r="G137" s="40">
        <v>59.27</v>
      </c>
      <c r="I137" s="40">
        <v>49.75</v>
      </c>
      <c r="R137" s="40">
        <v>45.964679244699965</v>
      </c>
      <c r="AI137" s="50"/>
      <c r="AJ137" s="70"/>
    </row>
    <row r="138" spans="1:36" x14ac:dyDescent="0.25">
      <c r="A138" s="82">
        <v>40391</v>
      </c>
      <c r="B138" s="40">
        <v>61.47</v>
      </c>
      <c r="C138" s="40">
        <v>54.88</v>
      </c>
      <c r="D138" s="40">
        <v>50.2</v>
      </c>
      <c r="E138" s="40">
        <v>53.57</v>
      </c>
      <c r="F138" s="40">
        <v>62.95</v>
      </c>
      <c r="G138" s="40">
        <v>66.41</v>
      </c>
      <c r="I138" s="40">
        <v>58.75</v>
      </c>
      <c r="R138" s="40">
        <v>46.485702744574617</v>
      </c>
      <c r="AI138" s="50"/>
      <c r="AJ138" s="70"/>
    </row>
    <row r="139" spans="1:36" x14ac:dyDescent="0.25">
      <c r="A139" s="82">
        <v>40422</v>
      </c>
      <c r="B139" s="40">
        <v>49.37</v>
      </c>
      <c r="C139" s="40">
        <v>49.91</v>
      </c>
      <c r="D139" s="40">
        <v>45.4</v>
      </c>
      <c r="E139" s="40">
        <v>51.29</v>
      </c>
      <c r="F139" s="40">
        <v>50.4</v>
      </c>
      <c r="G139" s="40">
        <v>53.47</v>
      </c>
      <c r="I139" s="40">
        <v>41.2</v>
      </c>
      <c r="R139" s="40">
        <v>46.442255225562292</v>
      </c>
      <c r="AI139" s="50"/>
      <c r="AJ139" s="70"/>
    </row>
    <row r="140" spans="1:36" x14ac:dyDescent="0.25">
      <c r="A140" s="82">
        <v>40452</v>
      </c>
      <c r="B140" s="40">
        <v>39.21</v>
      </c>
      <c r="C140" s="40">
        <v>44.95</v>
      </c>
      <c r="D140" s="40">
        <v>42.19</v>
      </c>
      <c r="E140" s="40">
        <v>45.05</v>
      </c>
      <c r="F140" s="40">
        <v>40.5</v>
      </c>
      <c r="G140" s="40">
        <v>41.73</v>
      </c>
      <c r="I140" s="40">
        <v>41.75</v>
      </c>
      <c r="R140" s="40">
        <v>46.475269513776247</v>
      </c>
      <c r="AI140" s="50"/>
      <c r="AJ140" s="70"/>
    </row>
    <row r="141" spans="1:36" x14ac:dyDescent="0.25">
      <c r="A141" s="82">
        <v>40483</v>
      </c>
      <c r="B141" s="40">
        <v>38</v>
      </c>
      <c r="C141" s="40">
        <v>43.04</v>
      </c>
      <c r="D141" s="40">
        <v>40.35</v>
      </c>
      <c r="E141" s="40">
        <v>44.21</v>
      </c>
      <c r="F141" s="40">
        <v>40.74</v>
      </c>
      <c r="G141" s="40">
        <v>40.31</v>
      </c>
      <c r="I141" s="40">
        <v>37.75</v>
      </c>
      <c r="R141" s="40">
        <v>48.853063502475678</v>
      </c>
      <c r="AI141" s="50"/>
      <c r="AJ141" s="70"/>
    </row>
    <row r="142" spans="1:36" x14ac:dyDescent="0.25">
      <c r="A142" s="82">
        <v>40513</v>
      </c>
      <c r="B142" s="40">
        <v>37.75</v>
      </c>
      <c r="C142" s="40">
        <v>44.07</v>
      </c>
      <c r="D142" s="40">
        <v>41.34</v>
      </c>
      <c r="E142" s="40">
        <v>44.58</v>
      </c>
      <c r="F142" s="40">
        <v>41.47</v>
      </c>
      <c r="G142" s="40">
        <v>39.950000000000003</v>
      </c>
      <c r="I142" s="40">
        <v>40.200000000000003</v>
      </c>
      <c r="R142" s="40">
        <v>50.795571285105638</v>
      </c>
      <c r="AI142" s="50"/>
      <c r="AJ142" s="70"/>
    </row>
    <row r="143" spans="1:36" x14ac:dyDescent="0.25">
      <c r="A143" s="82">
        <v>40544</v>
      </c>
      <c r="B143" s="40">
        <v>38.020000000000003</v>
      </c>
      <c r="C143" s="40">
        <v>46.36</v>
      </c>
      <c r="D143" s="40">
        <v>43.21</v>
      </c>
      <c r="E143" s="40">
        <v>46</v>
      </c>
      <c r="F143" s="40">
        <v>42.23</v>
      </c>
      <c r="G143" s="40">
        <v>40.39</v>
      </c>
      <c r="I143" s="40">
        <v>30.7</v>
      </c>
      <c r="R143" s="40">
        <v>42.900690290194127</v>
      </c>
      <c r="AI143" s="50"/>
      <c r="AJ143" s="70"/>
    </row>
    <row r="144" spans="1:36" x14ac:dyDescent="0.25">
      <c r="A144" s="82">
        <v>40575</v>
      </c>
      <c r="B144" s="40">
        <v>37.53</v>
      </c>
      <c r="C144" s="40">
        <v>46.25</v>
      </c>
      <c r="D144" s="40">
        <v>42.99</v>
      </c>
      <c r="E144" s="40">
        <v>45.11</v>
      </c>
      <c r="F144" s="40">
        <v>40.770000000000003</v>
      </c>
      <c r="G144" s="40">
        <v>39.9</v>
      </c>
      <c r="I144" s="40">
        <v>32.950000000000003</v>
      </c>
      <c r="R144" s="40">
        <v>41.774745585639799</v>
      </c>
      <c r="AI144" s="50"/>
      <c r="AJ144" s="70"/>
    </row>
    <row r="145" spans="1:36" x14ac:dyDescent="0.25">
      <c r="A145" s="82">
        <v>40603</v>
      </c>
      <c r="B145" s="40">
        <v>37.53</v>
      </c>
      <c r="C145" s="40">
        <v>43.63</v>
      </c>
      <c r="D145" s="40">
        <v>40.46</v>
      </c>
      <c r="E145" s="40">
        <v>44.23</v>
      </c>
      <c r="F145" s="40">
        <v>39.31</v>
      </c>
      <c r="G145" s="40">
        <v>39.909999999999997</v>
      </c>
      <c r="I145" s="40">
        <v>29.95</v>
      </c>
      <c r="R145" s="40">
        <v>40.306415526255748</v>
      </c>
      <c r="AI145" s="50"/>
      <c r="AJ145" s="70"/>
    </row>
    <row r="146" spans="1:36" x14ac:dyDescent="0.25">
      <c r="A146" s="82">
        <v>40634</v>
      </c>
      <c r="B146" s="40">
        <v>37.049999999999997</v>
      </c>
      <c r="C146" s="40">
        <v>43.76</v>
      </c>
      <c r="D146" s="40">
        <v>39.090000000000003</v>
      </c>
      <c r="E146" s="40">
        <v>42.67</v>
      </c>
      <c r="F146" s="40">
        <v>38.83</v>
      </c>
      <c r="G146" s="40">
        <v>39.43</v>
      </c>
      <c r="I146" s="40">
        <v>37.25</v>
      </c>
      <c r="R146" s="40">
        <v>37.655969705685195</v>
      </c>
      <c r="AI146" s="50"/>
      <c r="AJ146" s="70"/>
    </row>
    <row r="147" spans="1:36" x14ac:dyDescent="0.25">
      <c r="A147" s="82">
        <v>40664</v>
      </c>
      <c r="B147" s="40">
        <v>37.049999999999997</v>
      </c>
      <c r="C147" s="40">
        <v>42.09</v>
      </c>
      <c r="D147" s="40">
        <v>37.49</v>
      </c>
      <c r="E147" s="40">
        <v>42.78</v>
      </c>
      <c r="F147" s="40">
        <v>39.31</v>
      </c>
      <c r="G147" s="40">
        <v>39.43</v>
      </c>
      <c r="I147" s="40">
        <v>37.25</v>
      </c>
      <c r="R147" s="40">
        <v>37.841028591658642</v>
      </c>
      <c r="AI147" s="50"/>
      <c r="AJ147" s="70"/>
    </row>
    <row r="148" spans="1:36" x14ac:dyDescent="0.25">
      <c r="A148" s="82">
        <v>40695</v>
      </c>
      <c r="B148" s="40">
        <v>41.43</v>
      </c>
      <c r="C148" s="40">
        <v>42.46</v>
      </c>
      <c r="D148" s="40">
        <v>37.950000000000003</v>
      </c>
      <c r="E148" s="40">
        <v>45.01</v>
      </c>
      <c r="F148" s="40">
        <v>43.69</v>
      </c>
      <c r="G148" s="40">
        <v>44.79</v>
      </c>
      <c r="I148" s="40">
        <v>43.25</v>
      </c>
      <c r="R148" s="40">
        <v>38.27958655141633</v>
      </c>
      <c r="AI148" s="50"/>
      <c r="AJ148" s="70"/>
    </row>
    <row r="149" spans="1:36" x14ac:dyDescent="0.25">
      <c r="A149" s="82">
        <v>40725</v>
      </c>
      <c r="B149" s="40">
        <v>55.57</v>
      </c>
      <c r="C149" s="40">
        <v>51.94</v>
      </c>
      <c r="D149" s="40">
        <v>46.45</v>
      </c>
      <c r="E149" s="40">
        <v>49.58</v>
      </c>
      <c r="F149" s="40">
        <v>57.3</v>
      </c>
      <c r="G149" s="40">
        <v>59.46</v>
      </c>
      <c r="I149" s="40">
        <v>50.25</v>
      </c>
      <c r="R149" s="40">
        <v>38.795099455511547</v>
      </c>
      <c r="AI149" s="50"/>
      <c r="AJ149" s="70"/>
    </row>
    <row r="150" spans="1:36" x14ac:dyDescent="0.25">
      <c r="A150" s="82">
        <v>40756</v>
      </c>
      <c r="B150" s="40">
        <v>61.91</v>
      </c>
      <c r="C150" s="40">
        <v>55.32</v>
      </c>
      <c r="D150" s="40">
        <v>50.13</v>
      </c>
      <c r="E150" s="40">
        <v>53.37</v>
      </c>
      <c r="F150" s="40">
        <v>63.37</v>
      </c>
      <c r="G150" s="40">
        <v>66.58</v>
      </c>
      <c r="I150" s="40">
        <v>59.25</v>
      </c>
      <c r="R150" s="40">
        <v>39.235460627848056</v>
      </c>
      <c r="AI150" s="50"/>
      <c r="AJ150" s="70"/>
    </row>
    <row r="151" spans="1:36" x14ac:dyDescent="0.25">
      <c r="A151" s="82">
        <v>40787</v>
      </c>
      <c r="B151" s="40">
        <v>49.72</v>
      </c>
      <c r="C151" s="40">
        <v>50.65</v>
      </c>
      <c r="D151" s="40">
        <v>45.66</v>
      </c>
      <c r="E151" s="40">
        <v>51.25</v>
      </c>
      <c r="F151" s="40">
        <v>50.74</v>
      </c>
      <c r="G151" s="40">
        <v>53.62</v>
      </c>
      <c r="I151" s="40">
        <v>41.7</v>
      </c>
      <c r="R151" s="40">
        <v>39.193338335215152</v>
      </c>
      <c r="AI151" s="50"/>
      <c r="AJ151" s="70"/>
    </row>
    <row r="152" spans="1:36" x14ac:dyDescent="0.25">
      <c r="A152" s="82">
        <v>40817</v>
      </c>
      <c r="B152" s="40">
        <v>39.479999999999997</v>
      </c>
      <c r="C152" s="40">
        <v>45.98</v>
      </c>
      <c r="D152" s="40">
        <v>42.68</v>
      </c>
      <c r="E152" s="40">
        <v>45.47</v>
      </c>
      <c r="F152" s="40">
        <v>40.770000000000003</v>
      </c>
      <c r="G152" s="40">
        <v>41.94</v>
      </c>
      <c r="I152" s="40">
        <v>42.25</v>
      </c>
      <c r="R152" s="40">
        <v>39.216715986888204</v>
      </c>
      <c r="AI152" s="50"/>
      <c r="AJ152" s="70"/>
    </row>
    <row r="153" spans="1:36" x14ac:dyDescent="0.25">
      <c r="A153" s="82">
        <v>40848</v>
      </c>
      <c r="B153" s="40">
        <v>38.270000000000003</v>
      </c>
      <c r="C153" s="40">
        <v>44.19</v>
      </c>
      <c r="D153" s="40">
        <v>40.96</v>
      </c>
      <c r="E153" s="40">
        <v>44.69</v>
      </c>
      <c r="F153" s="40">
        <v>41.02</v>
      </c>
      <c r="G153" s="40">
        <v>40.54</v>
      </c>
      <c r="I153" s="40">
        <v>38.25</v>
      </c>
      <c r="R153" s="40">
        <v>41.573202587656823</v>
      </c>
      <c r="AI153" s="50"/>
      <c r="AJ153" s="70"/>
    </row>
    <row r="154" spans="1:36" x14ac:dyDescent="0.25">
      <c r="A154" s="82">
        <v>40878</v>
      </c>
      <c r="B154" s="40">
        <v>38.020000000000003</v>
      </c>
      <c r="C154" s="40">
        <v>45.16</v>
      </c>
      <c r="D154" s="40">
        <v>41.88</v>
      </c>
      <c r="E154" s="40">
        <v>45.03</v>
      </c>
      <c r="F154" s="40">
        <v>41.75</v>
      </c>
      <c r="G154" s="40">
        <v>40.18</v>
      </c>
      <c r="I154" s="40">
        <v>40.700000000000003</v>
      </c>
      <c r="R154" s="40">
        <v>43.227746756030399</v>
      </c>
      <c r="AI154" s="50"/>
      <c r="AJ154" s="70"/>
    </row>
    <row r="155" spans="1:36" x14ac:dyDescent="0.25">
      <c r="A155" s="82">
        <v>40909</v>
      </c>
      <c r="B155" s="40">
        <v>38.29</v>
      </c>
      <c r="C155" s="40">
        <v>47.36</v>
      </c>
      <c r="D155" s="40">
        <v>43.65</v>
      </c>
      <c r="E155" s="40">
        <v>46.37</v>
      </c>
      <c r="F155" s="40">
        <v>42.51</v>
      </c>
      <c r="G155" s="40">
        <v>40.61</v>
      </c>
      <c r="I155" s="40">
        <v>30.95</v>
      </c>
      <c r="R155" s="40">
        <v>42.900690290194127</v>
      </c>
      <c r="AI155" s="50"/>
      <c r="AJ155" s="70"/>
    </row>
    <row r="156" spans="1:36" x14ac:dyDescent="0.25">
      <c r="A156" s="82">
        <v>40940</v>
      </c>
      <c r="B156" s="40">
        <v>37.799999999999997</v>
      </c>
      <c r="C156" s="40">
        <v>47.26</v>
      </c>
      <c r="D156" s="40">
        <v>43.44</v>
      </c>
      <c r="E156" s="40">
        <v>45.55</v>
      </c>
      <c r="F156" s="40">
        <v>41.04</v>
      </c>
      <c r="G156" s="40">
        <v>40.119999999999997</v>
      </c>
      <c r="I156" s="40">
        <v>33.200000000000003</v>
      </c>
      <c r="R156" s="40">
        <v>41.774745585639799</v>
      </c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37186</v>
      </c>
      <c r="B7" s="57">
        <v>27.35</v>
      </c>
      <c r="C7" s="58">
        <v>29</v>
      </c>
      <c r="D7" s="57">
        <v>27.3</v>
      </c>
      <c r="E7" s="58">
        <v>26.86</v>
      </c>
      <c r="F7" s="57">
        <v>26.96</v>
      </c>
      <c r="G7" s="58">
        <v>28.35</v>
      </c>
      <c r="H7" s="57"/>
      <c r="I7" s="58">
        <v>26.86</v>
      </c>
      <c r="J7" s="57"/>
      <c r="K7" s="58"/>
      <c r="L7" s="57"/>
      <c r="M7" s="58"/>
      <c r="N7" s="57"/>
      <c r="O7" s="58"/>
      <c r="Q7" s="57"/>
      <c r="R7" s="58">
        <v>77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37187</v>
      </c>
      <c r="B8" s="57">
        <v>27.75</v>
      </c>
      <c r="C8" s="58">
        <v>29</v>
      </c>
      <c r="D8" s="57">
        <v>28.25</v>
      </c>
      <c r="E8" s="58">
        <v>28.5</v>
      </c>
      <c r="F8" s="57">
        <v>29</v>
      </c>
      <c r="G8" s="58">
        <v>28.75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81.5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37188</v>
      </c>
      <c r="B9" s="57">
        <v>27.75</v>
      </c>
      <c r="C9" s="58">
        <v>29</v>
      </c>
      <c r="D9" s="57">
        <v>28.25</v>
      </c>
      <c r="E9" s="58">
        <v>28.5</v>
      </c>
      <c r="F9" s="57">
        <v>29</v>
      </c>
      <c r="G9" s="58">
        <v>28.75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37189</v>
      </c>
      <c r="B10" s="57">
        <v>27.75</v>
      </c>
      <c r="C10" s="58">
        <v>29</v>
      </c>
      <c r="D10" s="57">
        <v>28.25</v>
      </c>
      <c r="E10" s="58">
        <v>28.5</v>
      </c>
      <c r="F10" s="57">
        <v>29</v>
      </c>
      <c r="G10" s="58">
        <v>28.75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37190</v>
      </c>
      <c r="B11" s="57">
        <v>27.75</v>
      </c>
      <c r="C11" s="58">
        <v>29</v>
      </c>
      <c r="D11" s="57">
        <v>28.25</v>
      </c>
      <c r="E11" s="58">
        <v>28.5</v>
      </c>
      <c r="F11" s="57">
        <v>29</v>
      </c>
      <c r="G11" s="58">
        <v>28.75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7" x14ac:dyDescent="0.25">
      <c r="A12" s="82">
        <v>37193</v>
      </c>
      <c r="B12" s="57">
        <v>27.75</v>
      </c>
      <c r="C12" s="58">
        <v>29</v>
      </c>
      <c r="D12" s="57">
        <v>28.25</v>
      </c>
      <c r="E12" s="58">
        <v>28.5</v>
      </c>
      <c r="F12" s="57">
        <v>29</v>
      </c>
      <c r="G12" s="58">
        <v>28.75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7" x14ac:dyDescent="0.25">
      <c r="A13" s="82">
        <v>37194</v>
      </c>
      <c r="B13" s="57">
        <v>27.75</v>
      </c>
      <c r="C13" s="58">
        <v>29</v>
      </c>
      <c r="D13" s="57">
        <v>28.25</v>
      </c>
      <c r="E13" s="58">
        <v>28.5</v>
      </c>
      <c r="F13" s="57">
        <v>29</v>
      </c>
      <c r="G13" s="58">
        <v>28.75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58.5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7" s="83" customFormat="1" x14ac:dyDescent="0.25">
      <c r="A14" s="82">
        <v>37195</v>
      </c>
      <c r="B14" s="57">
        <v>27.75</v>
      </c>
      <c r="C14" s="58">
        <v>29</v>
      </c>
      <c r="D14" s="57">
        <v>28.25</v>
      </c>
      <c r="E14" s="58">
        <v>28.5</v>
      </c>
      <c r="F14" s="57">
        <v>29</v>
      </c>
      <c r="G14" s="58">
        <v>28.75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58.5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1.2050000000000001</v>
      </c>
      <c r="AO14" s="83">
        <v>4.3719999999999999</v>
      </c>
      <c r="AP14" s="83">
        <v>3.5000000000000003E-2</v>
      </c>
      <c r="AQ14" s="83">
        <v>3.2020000000000004</v>
      </c>
      <c r="AR14" s="83">
        <v>1.2050000000000001</v>
      </c>
      <c r="AS14" s="83">
        <v>4.3719999999999999</v>
      </c>
      <c r="AT14" s="83">
        <v>2.1850000000000001</v>
      </c>
      <c r="AU14" s="83">
        <v>5.3520000000000003</v>
      </c>
    </row>
    <row r="15" spans="1:47" s="83" customFormat="1" x14ac:dyDescent="0.25">
      <c r="A15" s="82">
        <v>37196</v>
      </c>
      <c r="B15" s="57">
        <v>27.75</v>
      </c>
      <c r="C15" s="58">
        <v>29.5</v>
      </c>
      <c r="D15" s="57">
        <v>28.75</v>
      </c>
      <c r="E15" s="58">
        <v>29.25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0.66</v>
      </c>
      <c r="AO15" s="83">
        <v>2.9550000000000001</v>
      </c>
      <c r="AP15" s="83">
        <v>3.5000000000000003E-2</v>
      </c>
      <c r="AQ15" s="83">
        <v>2.33</v>
      </c>
      <c r="AR15" s="83">
        <v>0.66</v>
      </c>
      <c r="AS15" s="83">
        <v>2.9550000000000001</v>
      </c>
      <c r="AT15" s="83">
        <v>0.8</v>
      </c>
      <c r="AU15" s="83">
        <v>3.0950000000000002</v>
      </c>
    </row>
    <row r="16" spans="1:47" x14ac:dyDescent="0.25">
      <c r="A16" s="82">
        <v>37197</v>
      </c>
      <c r="B16" s="57">
        <v>27.75</v>
      </c>
      <c r="C16" s="58">
        <v>29.5</v>
      </c>
      <c r="D16" s="57">
        <v>28.75</v>
      </c>
      <c r="E16" s="58">
        <v>29.75</v>
      </c>
      <c r="F16" s="57">
        <v>29</v>
      </c>
      <c r="G16" s="58">
        <v>28.75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37200</v>
      </c>
      <c r="B17" s="57">
        <v>27.75</v>
      </c>
      <c r="C17" s="58">
        <v>29.5</v>
      </c>
      <c r="D17" s="57">
        <v>28.75</v>
      </c>
      <c r="E17" s="58">
        <v>29.75</v>
      </c>
      <c r="F17" s="57">
        <v>29</v>
      </c>
      <c r="G17" s="58">
        <v>28.75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5">
      <c r="A18" s="82">
        <v>37201</v>
      </c>
      <c r="B18" s="57">
        <v>27.75</v>
      </c>
      <c r="C18" s="58">
        <v>29.5</v>
      </c>
      <c r="D18" s="57">
        <v>28.75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5">
      <c r="A19" s="82">
        <v>37202</v>
      </c>
      <c r="B19" s="57">
        <v>27.75</v>
      </c>
      <c r="C19" s="58">
        <v>29.5</v>
      </c>
      <c r="D19" s="57">
        <v>28.75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5">
      <c r="A20" s="82">
        <v>37203</v>
      </c>
      <c r="B20" s="57">
        <v>27.75</v>
      </c>
      <c r="C20" s="58">
        <v>29.5</v>
      </c>
      <c r="D20" s="57">
        <v>28.75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s="83" customFormat="1" x14ac:dyDescent="0.25">
      <c r="A21" s="82">
        <v>37204</v>
      </c>
      <c r="B21" s="57">
        <v>27.75</v>
      </c>
      <c r="C21" s="58">
        <v>29.5</v>
      </c>
      <c r="D21" s="57">
        <v>28.75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3.1260000000000003</v>
      </c>
      <c r="AN21" s="83">
        <v>0.41</v>
      </c>
      <c r="AO21" s="83">
        <v>3.5360000000000005</v>
      </c>
      <c r="AP21" s="83">
        <v>0.12</v>
      </c>
      <c r="AQ21" s="83">
        <v>3.2460000000000004</v>
      </c>
      <c r="AR21" s="83">
        <v>0.31</v>
      </c>
      <c r="AS21" s="83">
        <v>3.4360000000000004</v>
      </c>
      <c r="AT21" s="83">
        <v>0.37</v>
      </c>
      <c r="AU21" s="83">
        <v>3.4960000000000004</v>
      </c>
    </row>
    <row r="22" spans="1:47" s="83" customFormat="1" x14ac:dyDescent="0.25">
      <c r="A22" s="82">
        <v>37207</v>
      </c>
      <c r="B22" s="57">
        <v>27.75</v>
      </c>
      <c r="C22" s="58">
        <v>29.5</v>
      </c>
      <c r="D22" s="57">
        <v>28.75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3.0310000000000001</v>
      </c>
      <c r="AN22" s="83">
        <v>0.44</v>
      </c>
      <c r="AO22" s="83">
        <v>3.4710000000000001</v>
      </c>
      <c r="AP22" s="83">
        <v>0.14499999999999999</v>
      </c>
      <c r="AQ22" s="83">
        <v>3.1760000000000002</v>
      </c>
      <c r="AR22" s="83">
        <v>0.34</v>
      </c>
      <c r="AS22" s="83">
        <v>3.371</v>
      </c>
      <c r="AT22" s="83">
        <v>0.38</v>
      </c>
      <c r="AU22" s="83">
        <v>3.411</v>
      </c>
    </row>
    <row r="23" spans="1:47" x14ac:dyDescent="0.25">
      <c r="A23" s="82">
        <v>37208</v>
      </c>
      <c r="B23" s="57">
        <v>27.75</v>
      </c>
      <c r="C23" s="58">
        <v>29.5</v>
      </c>
      <c r="D23" s="57">
        <v>28.75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5">
      <c r="A24" s="82">
        <v>37209</v>
      </c>
      <c r="B24" s="57">
        <v>27.75</v>
      </c>
      <c r="C24" s="58">
        <v>29.5</v>
      </c>
      <c r="D24" s="57">
        <v>28.75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5">
      <c r="A25" s="82">
        <v>37210</v>
      </c>
      <c r="B25" s="57">
        <v>27.75</v>
      </c>
      <c r="C25" s="58">
        <v>29.5</v>
      </c>
      <c r="D25" s="57">
        <v>28.75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5">
      <c r="A26" s="82">
        <v>37211</v>
      </c>
      <c r="B26" s="57">
        <v>27.75</v>
      </c>
      <c r="C26" s="58">
        <v>29.5</v>
      </c>
      <c r="D26" s="57">
        <v>28.75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5">
      <c r="A27" s="82">
        <v>37214</v>
      </c>
      <c r="B27" s="57">
        <v>27.75</v>
      </c>
      <c r="C27" s="58">
        <v>29.5</v>
      </c>
      <c r="D27" s="57">
        <v>28.75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52.999996490478516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s="83" customFormat="1" x14ac:dyDescent="0.25">
      <c r="A28" s="82">
        <v>37225</v>
      </c>
      <c r="B28" s="57">
        <v>27.75</v>
      </c>
      <c r="C28" s="58">
        <v>29.5</v>
      </c>
      <c r="D28" s="57">
        <v>28.75</v>
      </c>
      <c r="E28" s="58">
        <v>29.75</v>
      </c>
      <c r="F28" s="57">
        <v>28.6</v>
      </c>
      <c r="G28" s="58">
        <v>28.75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52.999996185302734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3.214</v>
      </c>
      <c r="AN28" s="83">
        <v>0.36</v>
      </c>
      <c r="AO28" s="83">
        <v>3.5739999999999998</v>
      </c>
      <c r="AP28" s="83">
        <v>3.5000000000000003E-2</v>
      </c>
      <c r="AQ28" s="83">
        <v>3.2490000000000001</v>
      </c>
      <c r="AR28" s="83">
        <v>0.36</v>
      </c>
      <c r="AS28" s="83">
        <v>3.5739999999999998</v>
      </c>
      <c r="AT28" s="83">
        <v>0.38</v>
      </c>
      <c r="AU28" s="83">
        <v>3.5939999999999999</v>
      </c>
    </row>
    <row r="29" spans="1:47" s="83" customFormat="1" x14ac:dyDescent="0.25">
      <c r="A29" s="82">
        <v>37226</v>
      </c>
      <c r="B29" s="57">
        <v>32.1</v>
      </c>
      <c r="C29" s="58">
        <v>37</v>
      </c>
      <c r="D29" s="57">
        <v>36.75</v>
      </c>
      <c r="E29" s="58">
        <v>36.75</v>
      </c>
      <c r="F29" s="57">
        <v>34.1</v>
      </c>
      <c r="G29" s="58">
        <v>34.1</v>
      </c>
      <c r="H29" s="57"/>
      <c r="I29" s="58">
        <v>32.5</v>
      </c>
      <c r="J29" s="57"/>
      <c r="K29" s="58"/>
      <c r="L29" s="57"/>
      <c r="M29" s="58"/>
      <c r="N29" s="57"/>
      <c r="O29" s="58"/>
      <c r="P29" s="40"/>
      <c r="Q29" s="57"/>
      <c r="R29" s="58">
        <v>59.049999237060547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3.3940000000000001</v>
      </c>
      <c r="AN29" s="83">
        <v>0.32500000000000001</v>
      </c>
      <c r="AO29" s="83">
        <v>3.7190000000000003</v>
      </c>
      <c r="AP29" s="83">
        <v>3.5000000000000003E-2</v>
      </c>
      <c r="AQ29" s="83">
        <v>3.4290000000000003</v>
      </c>
      <c r="AR29" s="83">
        <v>0.32500000000000001</v>
      </c>
      <c r="AS29" s="83">
        <v>3.7190000000000003</v>
      </c>
      <c r="AT29" s="83">
        <v>0.33</v>
      </c>
      <c r="AU29" s="83">
        <v>3.7240000000000002</v>
      </c>
    </row>
    <row r="30" spans="1:47" x14ac:dyDescent="0.25">
      <c r="A30" s="82">
        <v>37257</v>
      </c>
      <c r="B30" s="57">
        <v>32.75</v>
      </c>
      <c r="C30" s="58">
        <v>36.75</v>
      </c>
      <c r="D30" s="57">
        <v>36.75</v>
      </c>
      <c r="E30" s="58">
        <v>36.75</v>
      </c>
      <c r="F30" s="57">
        <v>35</v>
      </c>
      <c r="G30" s="58">
        <v>34.25</v>
      </c>
      <c r="H30" s="57"/>
      <c r="I30" s="58">
        <v>33.25</v>
      </c>
      <c r="J30" s="57"/>
      <c r="K30" s="58"/>
      <c r="L30" s="57"/>
      <c r="M30" s="58"/>
      <c r="N30" s="57"/>
      <c r="O30" s="58"/>
      <c r="Q30" s="57"/>
      <c r="R30" s="58">
        <v>61.698513336181641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5">
      <c r="A31" s="82">
        <v>37288</v>
      </c>
      <c r="B31" s="57">
        <v>32.25</v>
      </c>
      <c r="C31" s="58">
        <v>34.65</v>
      </c>
      <c r="D31" s="57">
        <v>34.75</v>
      </c>
      <c r="E31" s="58">
        <v>35.75</v>
      </c>
      <c r="F31" s="57">
        <v>34.25</v>
      </c>
      <c r="G31" s="58">
        <v>33.5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61.204735717773438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5">
      <c r="A32" s="82">
        <v>37316</v>
      </c>
      <c r="B32" s="57">
        <v>31.75</v>
      </c>
      <c r="C32" s="58">
        <v>31.5</v>
      </c>
      <c r="D32" s="57">
        <v>31.5</v>
      </c>
      <c r="E32" s="58">
        <v>34.5</v>
      </c>
      <c r="F32" s="57">
        <v>33.5</v>
      </c>
      <c r="G32" s="58">
        <v>33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59.819054718017576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5">
      <c r="A33" s="82">
        <v>37347</v>
      </c>
      <c r="B33" s="57">
        <v>31</v>
      </c>
      <c r="C33" s="58">
        <v>31.25</v>
      </c>
      <c r="D33" s="57">
        <v>29.25</v>
      </c>
      <c r="E33" s="58">
        <v>31.5</v>
      </c>
      <c r="F33" s="57">
        <v>31.5</v>
      </c>
      <c r="G33" s="58">
        <v>33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56.079273681640629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5">
      <c r="A34" s="82">
        <v>37377</v>
      </c>
      <c r="B34" s="57">
        <v>35</v>
      </c>
      <c r="C34" s="58">
        <v>30</v>
      </c>
      <c r="D34" s="57">
        <v>27.5</v>
      </c>
      <c r="E34" s="58">
        <v>31.25</v>
      </c>
      <c r="F34" s="57">
        <v>33</v>
      </c>
      <c r="G34" s="58">
        <v>38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56.709289398193363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s="83" customFormat="1" x14ac:dyDescent="0.25">
      <c r="A35" s="82">
        <v>37408</v>
      </c>
      <c r="B35" s="57">
        <v>43</v>
      </c>
      <c r="C35" s="58">
        <v>31.25</v>
      </c>
      <c r="D35" s="57">
        <v>28.75</v>
      </c>
      <c r="E35" s="58">
        <v>37.75</v>
      </c>
      <c r="F35" s="57">
        <v>39</v>
      </c>
      <c r="G35" s="58">
        <v>48</v>
      </c>
      <c r="H35" s="57"/>
      <c r="I35" s="58">
        <v>36.5</v>
      </c>
      <c r="J35" s="57"/>
      <c r="K35" s="58"/>
      <c r="L35" s="57"/>
      <c r="M35" s="58"/>
      <c r="N35" s="57"/>
      <c r="O35" s="58"/>
      <c r="P35" s="40"/>
      <c r="Q35" s="57"/>
      <c r="R35" s="58">
        <v>57.837271662033018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3.4140000000000001</v>
      </c>
      <c r="AN35" s="83">
        <v>0.56000000000000005</v>
      </c>
      <c r="AO35" s="83">
        <v>3.9740000000000002</v>
      </c>
      <c r="AP35" s="83">
        <v>0.13</v>
      </c>
      <c r="AQ35" s="83">
        <v>3.544</v>
      </c>
      <c r="AR35" s="83">
        <v>0.46</v>
      </c>
      <c r="AS35" s="83">
        <v>3.8740000000000001</v>
      </c>
      <c r="AT35" s="83">
        <v>0.72</v>
      </c>
      <c r="AU35" s="83">
        <v>4.1340000000000003</v>
      </c>
    </row>
    <row r="36" spans="1:47" s="83" customFormat="1" x14ac:dyDescent="0.25">
      <c r="A36" s="82">
        <v>37438</v>
      </c>
      <c r="B36" s="57">
        <v>50.25</v>
      </c>
      <c r="C36" s="58">
        <v>44.25</v>
      </c>
      <c r="D36" s="57">
        <v>41.25</v>
      </c>
      <c r="E36" s="58">
        <v>46.25</v>
      </c>
      <c r="F36" s="57">
        <v>46</v>
      </c>
      <c r="G36" s="58">
        <v>57.25</v>
      </c>
      <c r="H36" s="57"/>
      <c r="I36" s="58">
        <v>45.25</v>
      </c>
      <c r="J36" s="57"/>
      <c r="K36" s="58"/>
      <c r="L36" s="57"/>
      <c r="M36" s="58"/>
      <c r="N36" s="57"/>
      <c r="O36" s="58"/>
      <c r="P36" s="40"/>
      <c r="Q36" s="57"/>
      <c r="R36" s="58">
        <v>49.813270962565767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3.4390000000000001</v>
      </c>
      <c r="AN36" s="83">
        <v>0.77</v>
      </c>
      <c r="AO36" s="83">
        <v>4.2089999999999996</v>
      </c>
      <c r="AP36" s="83">
        <v>0.13</v>
      </c>
      <c r="AQ36" s="83">
        <v>3.569</v>
      </c>
      <c r="AR36" s="83">
        <v>0.77</v>
      </c>
      <c r="AS36" s="83">
        <v>4.2089999999999996</v>
      </c>
      <c r="AT36" s="83">
        <v>0.97</v>
      </c>
      <c r="AU36" s="83">
        <v>4.4089999999999998</v>
      </c>
    </row>
    <row r="37" spans="1:47" x14ac:dyDescent="0.25">
      <c r="A37" s="82">
        <v>37469</v>
      </c>
      <c r="B37" s="57">
        <v>59.5</v>
      </c>
      <c r="C37" s="58">
        <v>51</v>
      </c>
      <c r="D37" s="57">
        <v>48.5</v>
      </c>
      <c r="E37" s="58">
        <v>53.5</v>
      </c>
      <c r="F37" s="57">
        <v>54</v>
      </c>
      <c r="G37" s="58">
        <v>69.5</v>
      </c>
      <c r="H37" s="57"/>
      <c r="I37" s="58">
        <v>52.25</v>
      </c>
      <c r="J37" s="57"/>
      <c r="K37" s="58"/>
      <c r="L37" s="57"/>
      <c r="M37" s="58"/>
      <c r="N37" s="57"/>
      <c r="O37" s="58"/>
      <c r="Q37" s="57"/>
      <c r="R37" s="58">
        <v>50.572719314959343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5">
      <c r="A38" s="82">
        <v>37500</v>
      </c>
      <c r="B38" s="57">
        <v>48.75</v>
      </c>
      <c r="C38" s="58">
        <v>45</v>
      </c>
      <c r="D38" s="57">
        <v>41.5</v>
      </c>
      <c r="E38" s="58">
        <v>44.75</v>
      </c>
      <c r="F38" s="57">
        <v>45.5</v>
      </c>
      <c r="G38" s="58">
        <v>55.75</v>
      </c>
      <c r="H38" s="57"/>
      <c r="I38" s="58">
        <v>40.25</v>
      </c>
      <c r="J38" s="57"/>
      <c r="K38" s="58"/>
      <c r="L38" s="57"/>
      <c r="M38" s="58"/>
      <c r="N38" s="57"/>
      <c r="O38" s="58"/>
      <c r="Q38" s="57"/>
      <c r="R38" s="58">
        <v>50.581779595878352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5">
      <c r="A39" s="82">
        <v>37530</v>
      </c>
      <c r="B39" s="57">
        <v>36</v>
      </c>
      <c r="C39" s="58">
        <v>37</v>
      </c>
      <c r="D39" s="57">
        <v>37</v>
      </c>
      <c r="E39" s="58">
        <v>38.25</v>
      </c>
      <c r="F39" s="57">
        <v>38</v>
      </c>
      <c r="G39" s="58">
        <v>38.5</v>
      </c>
      <c r="H39" s="57"/>
      <c r="I39" s="58">
        <v>36.25</v>
      </c>
      <c r="J39" s="57"/>
      <c r="K39" s="58"/>
      <c r="L39" s="57"/>
      <c r="M39" s="58"/>
      <c r="N39" s="57"/>
      <c r="O39" s="58"/>
      <c r="Q39" s="57"/>
      <c r="R39" s="58">
        <v>55.102125843466538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5">
      <c r="A40" s="82">
        <v>37561</v>
      </c>
      <c r="B40" s="57">
        <v>34.75</v>
      </c>
      <c r="C40" s="58">
        <v>34</v>
      </c>
      <c r="D40" s="57">
        <v>34</v>
      </c>
      <c r="E40" s="58">
        <v>36</v>
      </c>
      <c r="F40" s="57">
        <v>37.5</v>
      </c>
      <c r="G40" s="58">
        <v>36.75</v>
      </c>
      <c r="H40" s="57"/>
      <c r="I40" s="58">
        <v>35.5</v>
      </c>
      <c r="J40" s="57"/>
      <c r="K40" s="58"/>
      <c r="L40" s="57"/>
      <c r="M40" s="58"/>
      <c r="N40" s="57"/>
      <c r="O40" s="58"/>
      <c r="Q40" s="57"/>
      <c r="R40" s="58">
        <v>60.368939348693694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5">
      <c r="A41" s="82">
        <v>37591</v>
      </c>
      <c r="B41" s="57">
        <v>35.25</v>
      </c>
      <c r="C41" s="58">
        <v>36.25</v>
      </c>
      <c r="D41" s="57">
        <v>36.25</v>
      </c>
      <c r="E41" s="58">
        <v>39.25</v>
      </c>
      <c r="F41" s="57">
        <v>39.5</v>
      </c>
      <c r="G41" s="58">
        <v>37.25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64.663697823623906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5">
      <c r="A42" s="82">
        <v>37622</v>
      </c>
      <c r="B42" s="57">
        <v>35.5</v>
      </c>
      <c r="C42" s="58">
        <v>40.5</v>
      </c>
      <c r="D42" s="57">
        <v>40.5</v>
      </c>
      <c r="E42" s="58">
        <v>43</v>
      </c>
      <c r="F42" s="57">
        <v>39.75</v>
      </c>
      <c r="G42" s="58">
        <v>37.5</v>
      </c>
      <c r="H42" s="57"/>
      <c r="I42" s="58">
        <v>28.5</v>
      </c>
      <c r="J42" s="57"/>
      <c r="K42" s="58"/>
      <c r="L42" s="57"/>
      <c r="M42" s="58"/>
      <c r="N42" s="57"/>
      <c r="O42" s="58"/>
      <c r="Q42" s="57"/>
      <c r="R42" s="58">
        <v>52.157352939180001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5">
      <c r="A43" s="82">
        <v>37653</v>
      </c>
      <c r="B43" s="57">
        <v>35</v>
      </c>
      <c r="C43" s="58">
        <v>40.25</v>
      </c>
      <c r="D43" s="57">
        <v>40</v>
      </c>
      <c r="E43" s="58">
        <v>41</v>
      </c>
      <c r="F43" s="57">
        <v>38.25</v>
      </c>
      <c r="G43" s="58">
        <v>37</v>
      </c>
      <c r="H43" s="57"/>
      <c r="I43" s="58">
        <v>27.5</v>
      </c>
      <c r="J43" s="57"/>
      <c r="K43" s="58"/>
      <c r="L43" s="57"/>
      <c r="M43" s="58"/>
      <c r="N43" s="57"/>
      <c r="O43" s="58"/>
      <c r="Q43" s="57"/>
      <c r="R43" s="58">
        <v>50.748153058377063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5">
      <c r="A44" s="82">
        <v>37681</v>
      </c>
      <c r="B44" s="57">
        <v>35</v>
      </c>
      <c r="C44" s="58">
        <v>34.75</v>
      </c>
      <c r="D44" s="57">
        <v>34.5</v>
      </c>
      <c r="E44" s="58">
        <v>39</v>
      </c>
      <c r="F44" s="57">
        <v>36.75</v>
      </c>
      <c r="G44" s="58">
        <v>37</v>
      </c>
      <c r="H44" s="57"/>
      <c r="I44" s="58">
        <v>25</v>
      </c>
      <c r="J44" s="57"/>
      <c r="K44" s="58"/>
      <c r="L44" s="57"/>
      <c r="M44" s="58"/>
      <c r="N44" s="57"/>
      <c r="O44" s="58"/>
      <c r="Q44" s="57"/>
      <c r="R44" s="58">
        <v>49.101022416188819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5">
      <c r="A45" s="82">
        <v>37712</v>
      </c>
      <c r="B45" s="57">
        <v>34.5</v>
      </c>
      <c r="C45" s="58">
        <v>35</v>
      </c>
      <c r="D45" s="57">
        <v>31.5</v>
      </c>
      <c r="E45" s="58">
        <v>35.5</v>
      </c>
      <c r="F45" s="57">
        <v>36.25</v>
      </c>
      <c r="G45" s="58">
        <v>36.5</v>
      </c>
      <c r="H45" s="57"/>
      <c r="I45" s="58">
        <v>23.5</v>
      </c>
      <c r="J45" s="57"/>
      <c r="K45" s="58"/>
      <c r="L45" s="57"/>
      <c r="M45" s="58"/>
      <c r="N45" s="57"/>
      <c r="O45" s="58"/>
      <c r="Q45" s="57"/>
      <c r="R45" s="58">
        <v>46.745047428509579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5">
      <c r="A46" s="82">
        <v>37742</v>
      </c>
      <c r="B46" s="57">
        <v>34.5</v>
      </c>
      <c r="C46" s="58">
        <v>31.5</v>
      </c>
      <c r="D46" s="57">
        <v>28</v>
      </c>
      <c r="E46" s="58">
        <v>35.75</v>
      </c>
      <c r="F46" s="57">
        <v>36.75</v>
      </c>
      <c r="G46" s="58">
        <v>36.5</v>
      </c>
      <c r="H46" s="57"/>
      <c r="I46" s="58">
        <v>24.5</v>
      </c>
      <c r="J46" s="57"/>
      <c r="K46" s="58"/>
      <c r="L46" s="57"/>
      <c r="M46" s="58"/>
      <c r="N46" s="57"/>
      <c r="O46" s="58"/>
      <c r="Q46" s="57"/>
      <c r="R46" s="58">
        <v>46.907857803194581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5">
      <c r="A47" s="82">
        <v>37773</v>
      </c>
      <c r="B47" s="57">
        <v>39</v>
      </c>
      <c r="C47" s="58">
        <v>32.25</v>
      </c>
      <c r="D47" s="57">
        <v>29</v>
      </c>
      <c r="E47" s="58">
        <v>40.75</v>
      </c>
      <c r="F47" s="57">
        <v>41.25</v>
      </c>
      <c r="G47" s="58">
        <v>43.5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47.306450462772062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5">
      <c r="A48" s="82">
        <v>37803</v>
      </c>
      <c r="B48" s="57">
        <v>53.5</v>
      </c>
      <c r="C48" s="58">
        <v>52</v>
      </c>
      <c r="D48" s="57">
        <v>47.5</v>
      </c>
      <c r="E48" s="58">
        <v>51</v>
      </c>
      <c r="F48" s="57">
        <v>55.25</v>
      </c>
      <c r="G48" s="58">
        <v>59.5</v>
      </c>
      <c r="H48" s="57"/>
      <c r="I48" s="58">
        <v>38.75</v>
      </c>
      <c r="J48" s="57"/>
      <c r="K48" s="58"/>
      <c r="L48" s="57"/>
      <c r="M48" s="58"/>
      <c r="N48" s="57"/>
      <c r="O48" s="58"/>
      <c r="Q48" s="57"/>
      <c r="R48" s="58">
        <v>47.704197635062222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5">
      <c r="A49" s="82">
        <v>37834</v>
      </c>
      <c r="B49" s="57">
        <v>60</v>
      </c>
      <c r="C49" s="58">
        <v>59</v>
      </c>
      <c r="D49" s="57">
        <v>55.5</v>
      </c>
      <c r="E49" s="58">
        <v>59.5</v>
      </c>
      <c r="F49" s="57">
        <v>61.5</v>
      </c>
      <c r="G49" s="58">
        <v>68</v>
      </c>
      <c r="H49" s="57"/>
      <c r="I49" s="58">
        <v>47.5</v>
      </c>
      <c r="J49" s="57"/>
      <c r="K49" s="58"/>
      <c r="L49" s="57"/>
      <c r="M49" s="58"/>
      <c r="N49" s="57"/>
      <c r="O49" s="58"/>
      <c r="Q49" s="57"/>
      <c r="R49" s="58">
        <v>48.211525593183843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5">
      <c r="A50" s="82">
        <v>37865</v>
      </c>
      <c r="B50" s="57">
        <v>47.5</v>
      </c>
      <c r="C50" s="58">
        <v>49.25</v>
      </c>
      <c r="D50" s="57">
        <v>45.75</v>
      </c>
      <c r="E50" s="58">
        <v>54.75</v>
      </c>
      <c r="F50" s="57">
        <v>48.5</v>
      </c>
      <c r="G50" s="58">
        <v>53.5</v>
      </c>
      <c r="H50" s="57"/>
      <c r="I50" s="58">
        <v>37.5</v>
      </c>
      <c r="J50" s="57"/>
      <c r="K50" s="58"/>
      <c r="L50" s="57"/>
      <c r="M50" s="58"/>
      <c r="N50" s="57"/>
      <c r="O50" s="58"/>
      <c r="Q50" s="57"/>
      <c r="R50" s="58">
        <v>48.182670178481274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5">
      <c r="A51" s="82">
        <v>37895</v>
      </c>
      <c r="B51" s="57">
        <v>37</v>
      </c>
      <c r="C51" s="58">
        <v>39.5</v>
      </c>
      <c r="D51" s="57">
        <v>39.25</v>
      </c>
      <c r="E51" s="58">
        <v>41.75</v>
      </c>
      <c r="F51" s="57">
        <v>38.25</v>
      </c>
      <c r="G51" s="58">
        <v>39.25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48.374357140376596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5">
      <c r="A52" s="82">
        <v>37926</v>
      </c>
      <c r="B52" s="57">
        <v>35.75</v>
      </c>
      <c r="C52" s="58">
        <v>35.75</v>
      </c>
      <c r="D52" s="57">
        <v>35.5</v>
      </c>
      <c r="E52" s="58">
        <v>40</v>
      </c>
      <c r="F52" s="57">
        <v>38.5</v>
      </c>
      <c r="G52" s="58">
        <v>37.5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51.697931880910481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5">
      <c r="A53" s="82">
        <v>37956</v>
      </c>
      <c r="B53" s="57">
        <v>35.5</v>
      </c>
      <c r="C53" s="58">
        <v>37.75</v>
      </c>
      <c r="D53" s="57">
        <v>37.5</v>
      </c>
      <c r="E53" s="58">
        <v>40.75</v>
      </c>
      <c r="F53" s="57">
        <v>39.25</v>
      </c>
      <c r="G53" s="58">
        <v>37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53.864982724518299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5">
      <c r="A54" s="82">
        <v>37987</v>
      </c>
      <c r="B54" s="57">
        <v>36.15</v>
      </c>
      <c r="C54" s="58">
        <v>40.909999999999997</v>
      </c>
      <c r="D54" s="57">
        <v>40.65</v>
      </c>
      <c r="E54" s="58">
        <v>43.48</v>
      </c>
      <c r="F54" s="57">
        <v>40.25</v>
      </c>
      <c r="G54" s="58">
        <v>38.35</v>
      </c>
      <c r="H54" s="57"/>
      <c r="I54" s="58">
        <v>19.25</v>
      </c>
      <c r="J54" s="57"/>
      <c r="K54" s="58"/>
      <c r="L54" s="57"/>
      <c r="M54" s="58"/>
      <c r="N54" s="57"/>
      <c r="O54" s="58"/>
      <c r="Q54" s="57"/>
      <c r="R54" s="58">
        <v>50.595404438816765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5">
      <c r="A55" s="82">
        <v>38018</v>
      </c>
      <c r="B55" s="40">
        <v>35.68</v>
      </c>
      <c r="C55" s="40">
        <v>40.700000000000003</v>
      </c>
      <c r="D55" s="40">
        <v>40.22</v>
      </c>
      <c r="E55" s="40">
        <v>41.77</v>
      </c>
      <c r="F55" s="40">
        <v>38.86</v>
      </c>
      <c r="G55" s="40">
        <v>37.880000000000003</v>
      </c>
      <c r="I55" s="40">
        <v>21.5</v>
      </c>
      <c r="R55" s="40">
        <v>49.052701411054166</v>
      </c>
      <c r="AI55" s="50"/>
      <c r="AJ55" s="70"/>
      <c r="AL55" s="4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5">
      <c r="A56" s="82">
        <v>38047</v>
      </c>
      <c r="B56" s="40">
        <v>35.68</v>
      </c>
      <c r="C56" s="40">
        <v>35.979999999999997</v>
      </c>
      <c r="D56" s="40">
        <v>35.49</v>
      </c>
      <c r="E56" s="40">
        <v>40.049999999999997</v>
      </c>
      <c r="F56" s="40">
        <v>37.479999999999997</v>
      </c>
      <c r="G56" s="40">
        <v>37.880000000000003</v>
      </c>
      <c r="I56" s="40">
        <v>18.5</v>
      </c>
      <c r="R56" s="40">
        <v>47.056729660767274</v>
      </c>
      <c r="AI56" s="50"/>
      <c r="AJ56" s="70"/>
      <c r="AL56" s="4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5">
      <c r="A57" s="82">
        <v>38078</v>
      </c>
      <c r="B57" s="40">
        <v>35.22</v>
      </c>
      <c r="C57" s="40">
        <v>36.200000000000003</v>
      </c>
      <c r="D57" s="40">
        <v>32.92</v>
      </c>
      <c r="E57" s="40">
        <v>37.049999999999997</v>
      </c>
      <c r="F57" s="40">
        <v>37.01</v>
      </c>
      <c r="G57" s="40">
        <v>37.42</v>
      </c>
      <c r="I57" s="40">
        <v>26.5</v>
      </c>
      <c r="R57" s="40">
        <v>44.215669982516062</v>
      </c>
      <c r="AI57" s="50"/>
      <c r="AJ57" s="70"/>
      <c r="AL57" s="4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5">
      <c r="A58" s="82">
        <v>38108</v>
      </c>
      <c r="B58" s="40">
        <v>35.22</v>
      </c>
      <c r="C58" s="40">
        <v>33.19</v>
      </c>
      <c r="D58" s="40">
        <v>29.91</v>
      </c>
      <c r="E58" s="40">
        <v>37.26</v>
      </c>
      <c r="F58" s="40">
        <v>37.479999999999997</v>
      </c>
      <c r="G58" s="40">
        <v>37.42</v>
      </c>
      <c r="I58" s="40">
        <v>26.5</v>
      </c>
      <c r="R58" s="40">
        <v>44.432966158926895</v>
      </c>
      <c r="AI58" s="50"/>
      <c r="AJ58" s="70"/>
      <c r="AL58" s="4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5">
      <c r="A59" s="82">
        <v>38139</v>
      </c>
      <c r="B59" s="40">
        <v>39.39</v>
      </c>
      <c r="C59" s="40">
        <v>33.840000000000003</v>
      </c>
      <c r="D59" s="40">
        <v>30.77</v>
      </c>
      <c r="E59" s="40">
        <v>41.55</v>
      </c>
      <c r="F59" s="40">
        <v>41.65</v>
      </c>
      <c r="G59" s="40">
        <v>43.72</v>
      </c>
      <c r="I59" s="40">
        <v>32.5</v>
      </c>
      <c r="R59" s="40">
        <v>44.985792363624192</v>
      </c>
      <c r="AI59" s="50"/>
      <c r="AJ59" s="70"/>
      <c r="AL59" s="4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5">
      <c r="A60" s="82">
        <v>38169</v>
      </c>
      <c r="B60" s="40">
        <v>52.83</v>
      </c>
      <c r="C60" s="40">
        <v>50.8</v>
      </c>
      <c r="D60" s="40">
        <v>46.66</v>
      </c>
      <c r="E60" s="40">
        <v>50.35</v>
      </c>
      <c r="F60" s="40">
        <v>54.62</v>
      </c>
      <c r="G60" s="40">
        <v>58.43</v>
      </c>
      <c r="I60" s="40">
        <v>36.5</v>
      </c>
      <c r="R60" s="40">
        <v>45.64267422311999</v>
      </c>
      <c r="AI60" s="50"/>
      <c r="AJ60" s="70"/>
      <c r="AL60" s="4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5">
      <c r="A61" s="82">
        <v>38200</v>
      </c>
      <c r="B61" s="40">
        <v>58.86</v>
      </c>
      <c r="C61" s="40">
        <v>56.81</v>
      </c>
      <c r="D61" s="40">
        <v>53.53</v>
      </c>
      <c r="E61" s="40">
        <v>57.64</v>
      </c>
      <c r="F61" s="40">
        <v>60.41</v>
      </c>
      <c r="G61" s="40">
        <v>66.16</v>
      </c>
      <c r="I61" s="40">
        <v>45.5</v>
      </c>
      <c r="R61" s="40">
        <v>46.199386386709811</v>
      </c>
      <c r="AI61" s="50"/>
      <c r="AJ61" s="70"/>
      <c r="AL61" s="4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5">
      <c r="A62" s="82">
        <v>38231</v>
      </c>
      <c r="B62" s="40">
        <v>47.27</v>
      </c>
      <c r="C62" s="40">
        <v>48.44</v>
      </c>
      <c r="D62" s="40">
        <v>45.16</v>
      </c>
      <c r="E62" s="40">
        <v>53.56</v>
      </c>
      <c r="F62" s="40">
        <v>48.36</v>
      </c>
      <c r="G62" s="40">
        <v>52.87</v>
      </c>
      <c r="I62" s="40">
        <v>29.25</v>
      </c>
      <c r="R62" s="40">
        <v>46.112774985909297</v>
      </c>
      <c r="AI62" s="50"/>
      <c r="AJ62" s="70"/>
      <c r="AL62" s="4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5">
      <c r="A63" s="82">
        <v>38261</v>
      </c>
      <c r="B63" s="40">
        <v>37.54</v>
      </c>
      <c r="C63" s="40">
        <v>40.07</v>
      </c>
      <c r="D63" s="40">
        <v>39.58</v>
      </c>
      <c r="E63" s="40">
        <v>42.41</v>
      </c>
      <c r="F63" s="40">
        <v>38.869999999999997</v>
      </c>
      <c r="G63" s="40">
        <v>39.950000000000003</v>
      </c>
      <c r="I63" s="40">
        <v>30.5</v>
      </c>
      <c r="R63" s="40">
        <v>46.116061849760229</v>
      </c>
      <c r="AI63" s="50"/>
      <c r="AJ63" s="70"/>
      <c r="AL63" s="4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5">
      <c r="A64" s="82">
        <v>38292</v>
      </c>
      <c r="B64" s="40">
        <v>36.4</v>
      </c>
      <c r="C64" s="40">
        <v>36.85</v>
      </c>
      <c r="D64" s="40">
        <v>36.36</v>
      </c>
      <c r="E64" s="40">
        <v>40.909999999999997</v>
      </c>
      <c r="F64" s="40">
        <v>39.1</v>
      </c>
      <c r="G64" s="40">
        <v>38.380000000000003</v>
      </c>
      <c r="I64" s="40">
        <v>26</v>
      </c>
      <c r="R64" s="40">
        <v>48.920978752540407</v>
      </c>
      <c r="AI64" s="50"/>
      <c r="AJ64" s="70"/>
      <c r="AL64" s="4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5">
      <c r="A65" s="82">
        <v>38322</v>
      </c>
      <c r="B65" s="40">
        <v>36.15</v>
      </c>
      <c r="C65" s="40">
        <v>38.57</v>
      </c>
      <c r="D65" s="40">
        <v>38.08</v>
      </c>
      <c r="E65" s="40">
        <v>41.55</v>
      </c>
      <c r="F65" s="40">
        <v>39.79</v>
      </c>
      <c r="G65" s="40">
        <v>37.92</v>
      </c>
      <c r="I65" s="40">
        <v>28.75</v>
      </c>
      <c r="R65" s="40">
        <v>51.07135202076779</v>
      </c>
      <c r="AI65" s="50"/>
      <c r="AJ65" s="70"/>
      <c r="AL65" s="4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5">
      <c r="A66" s="82">
        <v>38353</v>
      </c>
      <c r="B66" s="40">
        <v>36.409999999999997</v>
      </c>
      <c r="C66" s="40">
        <v>41.4</v>
      </c>
      <c r="D66" s="40">
        <v>40.82</v>
      </c>
      <c r="E66" s="40">
        <v>43.9</v>
      </c>
      <c r="F66" s="40">
        <v>40.54</v>
      </c>
      <c r="G66" s="40">
        <v>38.729999999999997</v>
      </c>
      <c r="I66" s="40">
        <v>19.25</v>
      </c>
      <c r="R66" s="40">
        <v>50.639376464305677</v>
      </c>
      <c r="AI66" s="50"/>
      <c r="AJ66" s="70"/>
      <c r="AL66" s="4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5">
      <c r="A67" s="82">
        <v>38384</v>
      </c>
      <c r="B67" s="40">
        <v>35.950000000000003</v>
      </c>
      <c r="C67" s="40">
        <v>41.23</v>
      </c>
      <c r="D67" s="40">
        <v>40.450000000000003</v>
      </c>
      <c r="E67" s="40">
        <v>42.43</v>
      </c>
      <c r="F67" s="40">
        <v>39.14</v>
      </c>
      <c r="G67" s="40">
        <v>38.270000000000003</v>
      </c>
      <c r="I67" s="40">
        <v>21.5</v>
      </c>
      <c r="R67" s="40">
        <v>49.133401079849051</v>
      </c>
      <c r="AI67" s="50"/>
      <c r="AJ67" s="70"/>
      <c r="AL67" s="4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5">
      <c r="A68" s="82">
        <v>38412</v>
      </c>
      <c r="B68" s="40">
        <v>35.950000000000003</v>
      </c>
      <c r="C68" s="40">
        <v>37.17</v>
      </c>
      <c r="D68" s="40">
        <v>36.4</v>
      </c>
      <c r="E68" s="40">
        <v>40.96</v>
      </c>
      <c r="F68" s="40">
        <v>37.74</v>
      </c>
      <c r="G68" s="40">
        <v>38.270000000000003</v>
      </c>
      <c r="I68" s="40">
        <v>18.5</v>
      </c>
      <c r="R68" s="40">
        <v>47.187435289763116</v>
      </c>
      <c r="AI68" s="50"/>
      <c r="AJ68" s="70"/>
      <c r="AL68" s="4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5">
      <c r="A69" s="82">
        <v>38443</v>
      </c>
      <c r="B69" s="40">
        <v>35.479999999999997</v>
      </c>
      <c r="C69" s="40">
        <v>37.36</v>
      </c>
      <c r="D69" s="40">
        <v>34.19</v>
      </c>
      <c r="E69" s="40">
        <v>38.39</v>
      </c>
      <c r="F69" s="40">
        <v>37.270000000000003</v>
      </c>
      <c r="G69" s="40">
        <v>37.799999999999997</v>
      </c>
      <c r="I69" s="40">
        <v>25.5</v>
      </c>
      <c r="R69" s="40">
        <v>44.348646455325429</v>
      </c>
      <c r="AI69" s="50"/>
      <c r="AJ69" s="70"/>
      <c r="AL69" s="4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5">
      <c r="A70" s="82">
        <v>38473</v>
      </c>
      <c r="B70" s="40">
        <v>35.479999999999997</v>
      </c>
      <c r="C70" s="40">
        <v>34.78</v>
      </c>
      <c r="D70" s="40">
        <v>31.61</v>
      </c>
      <c r="E70" s="40">
        <v>38.57</v>
      </c>
      <c r="F70" s="40">
        <v>37.74</v>
      </c>
      <c r="G70" s="40">
        <v>37.799999999999997</v>
      </c>
      <c r="I70" s="40">
        <v>25.5</v>
      </c>
      <c r="R70" s="40">
        <v>44.558129069301934</v>
      </c>
      <c r="AI70" s="50"/>
      <c r="AJ70" s="70"/>
      <c r="AL70" s="4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5">
      <c r="A71" s="82">
        <v>38504</v>
      </c>
      <c r="B71" s="40">
        <v>39.68</v>
      </c>
      <c r="C71" s="40">
        <v>35.340000000000003</v>
      </c>
      <c r="D71" s="40">
        <v>32.35</v>
      </c>
      <c r="E71" s="40">
        <v>42.25</v>
      </c>
      <c r="F71" s="40">
        <v>41.94</v>
      </c>
      <c r="G71" s="40">
        <v>43.81</v>
      </c>
      <c r="I71" s="40">
        <v>30.5</v>
      </c>
      <c r="R71" s="40">
        <v>45.094237225616801</v>
      </c>
      <c r="AI71" s="50"/>
      <c r="AJ71" s="70"/>
      <c r="AL71" s="4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5">
      <c r="A72" s="82">
        <v>38534</v>
      </c>
      <c r="B72" s="40">
        <v>53.22</v>
      </c>
      <c r="C72" s="40">
        <v>49.94</v>
      </c>
      <c r="D72" s="40">
        <v>46</v>
      </c>
      <c r="E72" s="40">
        <v>49.78</v>
      </c>
      <c r="F72" s="40">
        <v>55</v>
      </c>
      <c r="G72" s="40">
        <v>58.42</v>
      </c>
      <c r="I72" s="40">
        <v>27.5</v>
      </c>
      <c r="R72" s="40">
        <v>45.731894860137793</v>
      </c>
      <c r="AI72" s="50"/>
      <c r="AJ72" s="70"/>
      <c r="AL72" s="4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5">
      <c r="A73" s="82">
        <v>38565</v>
      </c>
      <c r="B73" s="40">
        <v>59.29</v>
      </c>
      <c r="C73" s="40">
        <v>55.11</v>
      </c>
      <c r="D73" s="40">
        <v>51.9</v>
      </c>
      <c r="E73" s="40">
        <v>56.03</v>
      </c>
      <c r="F73" s="40">
        <v>60.83</v>
      </c>
      <c r="G73" s="40">
        <v>65.930000000000007</v>
      </c>
      <c r="I73" s="40">
        <v>36.5</v>
      </c>
      <c r="R73" s="40">
        <v>46.271896003107045</v>
      </c>
      <c r="AI73" s="50"/>
      <c r="AJ73" s="70"/>
      <c r="AL73" s="4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5">
      <c r="A74" s="82">
        <v>38596</v>
      </c>
      <c r="B74" s="40">
        <v>47.62</v>
      </c>
      <c r="C74" s="40">
        <v>47.92</v>
      </c>
      <c r="D74" s="40">
        <v>44.71</v>
      </c>
      <c r="E74" s="40">
        <v>52.54</v>
      </c>
      <c r="F74" s="40">
        <v>48.7</v>
      </c>
      <c r="G74" s="40">
        <v>52.82</v>
      </c>
      <c r="I74" s="40">
        <v>23.25</v>
      </c>
      <c r="R74" s="40">
        <v>46.18597350388287</v>
      </c>
      <c r="AI74" s="50"/>
      <c r="AJ74" s="70"/>
      <c r="AL74" s="4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5">
      <c r="A75" s="82">
        <v>38626</v>
      </c>
      <c r="B75" s="40">
        <v>37.82</v>
      </c>
      <c r="C75" s="40">
        <v>40.72</v>
      </c>
      <c r="D75" s="40">
        <v>39.92</v>
      </c>
      <c r="E75" s="40">
        <v>42.98</v>
      </c>
      <c r="F75" s="40">
        <v>39.14</v>
      </c>
      <c r="G75" s="40">
        <v>40.32</v>
      </c>
      <c r="I75" s="40">
        <v>27.5</v>
      </c>
      <c r="R75" s="40">
        <v>46.186740308846495</v>
      </c>
      <c r="AI75" s="50"/>
      <c r="AJ75" s="70"/>
      <c r="AL75" s="4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5">
      <c r="A76" s="82">
        <v>38657</v>
      </c>
      <c r="B76" s="40">
        <v>36.67</v>
      </c>
      <c r="C76" s="40">
        <v>37.96</v>
      </c>
      <c r="D76" s="40">
        <v>37.159999999999997</v>
      </c>
      <c r="E76" s="40">
        <v>41.7</v>
      </c>
      <c r="F76" s="40">
        <v>39.369999999999997</v>
      </c>
      <c r="G76" s="40">
        <v>38.81</v>
      </c>
      <c r="I76" s="40">
        <v>23.5</v>
      </c>
      <c r="R76" s="40">
        <v>48.921746255317125</v>
      </c>
      <c r="AI76" s="50"/>
      <c r="AJ76" s="70"/>
      <c r="AL76" s="4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5">
      <c r="A77" s="82">
        <v>38687</v>
      </c>
      <c r="B77" s="40">
        <v>36.42</v>
      </c>
      <c r="C77" s="40">
        <v>39.44</v>
      </c>
      <c r="D77" s="40">
        <v>38.630000000000003</v>
      </c>
      <c r="E77" s="40">
        <v>42.25</v>
      </c>
      <c r="F77" s="40">
        <v>40.07</v>
      </c>
      <c r="G77" s="40">
        <v>38.380000000000003</v>
      </c>
      <c r="I77" s="40">
        <v>26.25</v>
      </c>
      <c r="R77" s="40">
        <v>51.031267456981411</v>
      </c>
      <c r="AI77" s="50"/>
      <c r="AJ77" s="70"/>
      <c r="AL77" s="4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5">
      <c r="A78" s="82">
        <v>38718</v>
      </c>
      <c r="B78" s="40">
        <v>36.68</v>
      </c>
      <c r="C78" s="40">
        <v>42.16</v>
      </c>
      <c r="D78" s="40">
        <v>41.15</v>
      </c>
      <c r="E78" s="40">
        <v>44.24</v>
      </c>
      <c r="F78" s="40">
        <v>40.82</v>
      </c>
      <c r="G78" s="40">
        <v>39.1</v>
      </c>
      <c r="I78" s="40">
        <v>19.5</v>
      </c>
      <c r="R78" s="40">
        <v>46.112430191642993</v>
      </c>
      <c r="AI78" s="50"/>
      <c r="AJ78" s="70"/>
      <c r="AL78" s="4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5">
      <c r="A79" s="82">
        <v>38749</v>
      </c>
      <c r="B79" s="40">
        <v>36.21</v>
      </c>
      <c r="C79" s="40">
        <v>42</v>
      </c>
      <c r="D79" s="40">
        <v>40.82</v>
      </c>
      <c r="E79" s="40">
        <v>42.91</v>
      </c>
      <c r="F79" s="40">
        <v>39.409999999999997</v>
      </c>
      <c r="G79" s="40">
        <v>38.630000000000003</v>
      </c>
      <c r="I79" s="40">
        <v>21.75</v>
      </c>
      <c r="R79" s="40">
        <v>44.802826470549974</v>
      </c>
      <c r="AI79" s="50"/>
      <c r="AJ79" s="70"/>
      <c r="AL79" s="4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5">
      <c r="A80" s="82">
        <v>38777</v>
      </c>
      <c r="B80" s="40">
        <v>36.21</v>
      </c>
      <c r="C80" s="40">
        <v>38.28</v>
      </c>
      <c r="D80" s="40">
        <v>37.130000000000003</v>
      </c>
      <c r="E80" s="40">
        <v>41.57</v>
      </c>
      <c r="F80" s="40">
        <v>38</v>
      </c>
      <c r="G80" s="40">
        <v>38.630000000000003</v>
      </c>
      <c r="I80" s="40">
        <v>18.75</v>
      </c>
      <c r="R80" s="40">
        <v>43.099571634934883</v>
      </c>
      <c r="AI80" s="50"/>
      <c r="AJ80" s="70"/>
      <c r="AL80" s="4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5">
      <c r="A81" s="82">
        <v>38808</v>
      </c>
      <c r="B81" s="40">
        <v>35.74</v>
      </c>
      <c r="C81" s="40">
        <v>38.46</v>
      </c>
      <c r="D81" s="40">
        <v>35.119999999999997</v>
      </c>
      <c r="E81" s="40">
        <v>39.24</v>
      </c>
      <c r="F81" s="40">
        <v>37.53</v>
      </c>
      <c r="G81" s="40">
        <v>38.159999999999997</v>
      </c>
      <c r="I81" s="40">
        <v>25.75</v>
      </c>
      <c r="R81" s="40">
        <v>40.537702925574301</v>
      </c>
      <c r="AI81" s="50"/>
      <c r="AJ81" s="70"/>
      <c r="AL81" s="4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5">
      <c r="A82" s="82">
        <v>38838</v>
      </c>
      <c r="B82" s="40">
        <v>35.74</v>
      </c>
      <c r="C82" s="40">
        <v>36.1</v>
      </c>
      <c r="D82" s="40">
        <v>32.770000000000003</v>
      </c>
      <c r="E82" s="40">
        <v>39.409999999999997</v>
      </c>
      <c r="F82" s="40">
        <v>38</v>
      </c>
      <c r="G82" s="40">
        <v>38.159999999999997</v>
      </c>
      <c r="I82" s="40">
        <v>25.75</v>
      </c>
      <c r="R82" s="40">
        <v>40.742699864477466</v>
      </c>
      <c r="AI82" s="50"/>
      <c r="AJ82" s="70"/>
      <c r="AL82" s="4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5">
      <c r="A83" s="82">
        <v>38869</v>
      </c>
      <c r="B83" s="40">
        <v>39.97</v>
      </c>
      <c r="C83" s="40">
        <v>36.61</v>
      </c>
      <c r="D83" s="40">
        <v>33.44</v>
      </c>
      <c r="E83" s="40">
        <v>42.74</v>
      </c>
      <c r="F83" s="40">
        <v>42.23</v>
      </c>
      <c r="G83" s="40">
        <v>43.93</v>
      </c>
      <c r="I83" s="40">
        <v>30.75</v>
      </c>
      <c r="R83" s="40">
        <v>41.23974442138578</v>
      </c>
      <c r="AI83" s="50"/>
      <c r="AJ83" s="70"/>
      <c r="AL83" s="4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5">
      <c r="A84" s="82">
        <v>38899</v>
      </c>
      <c r="B84" s="40">
        <v>53.61</v>
      </c>
      <c r="C84" s="40">
        <v>49.98</v>
      </c>
      <c r="D84" s="40">
        <v>45.87</v>
      </c>
      <c r="E84" s="40">
        <v>49.57</v>
      </c>
      <c r="F84" s="40">
        <v>55.38</v>
      </c>
      <c r="G84" s="40">
        <v>58.47</v>
      </c>
      <c r="I84" s="40">
        <v>27.75</v>
      </c>
      <c r="R84" s="40">
        <v>41.82567835073619</v>
      </c>
      <c r="AI84" s="50"/>
      <c r="AJ84" s="70"/>
      <c r="AL84" s="4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5">
      <c r="A85" s="82">
        <v>38930</v>
      </c>
      <c r="B85" s="40">
        <v>59.73</v>
      </c>
      <c r="C85" s="40">
        <v>54.73</v>
      </c>
      <c r="D85" s="40">
        <v>51.24</v>
      </c>
      <c r="E85" s="40">
        <v>55.23</v>
      </c>
      <c r="F85" s="40">
        <v>61.26</v>
      </c>
      <c r="G85" s="40">
        <v>65.81</v>
      </c>
      <c r="I85" s="40">
        <v>36.75</v>
      </c>
      <c r="R85" s="40">
        <v>42.324518153230585</v>
      </c>
      <c r="AI85" s="50"/>
      <c r="AJ85" s="70"/>
      <c r="AL85" s="4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5">
      <c r="A86" s="82">
        <v>38961</v>
      </c>
      <c r="B86" s="40">
        <v>47.97</v>
      </c>
      <c r="C86" s="40">
        <v>48.14</v>
      </c>
      <c r="D86" s="40">
        <v>44.7</v>
      </c>
      <c r="E86" s="40">
        <v>52.07</v>
      </c>
      <c r="F86" s="40">
        <v>49.04</v>
      </c>
      <c r="G86" s="40">
        <v>52.83</v>
      </c>
      <c r="I86" s="40">
        <v>23.5</v>
      </c>
      <c r="R86" s="40">
        <v>42.267046526795674</v>
      </c>
      <c r="AI86" s="50"/>
      <c r="AJ86" s="70"/>
      <c r="AL86" s="4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5">
      <c r="A87" s="82">
        <v>38991</v>
      </c>
      <c r="B87" s="40">
        <v>38.090000000000003</v>
      </c>
      <c r="C87" s="40">
        <v>41.54</v>
      </c>
      <c r="D87" s="40">
        <v>40.33</v>
      </c>
      <c r="E87" s="40">
        <v>43.41</v>
      </c>
      <c r="F87" s="40">
        <v>39.409999999999997</v>
      </c>
      <c r="G87" s="40">
        <v>40.659999999999997</v>
      </c>
      <c r="I87" s="40">
        <v>27.75</v>
      </c>
      <c r="R87" s="40">
        <v>42.285408675310237</v>
      </c>
      <c r="AI87" s="50"/>
      <c r="AJ87" s="70"/>
      <c r="AL87" s="4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5">
      <c r="A88" s="82">
        <v>39022</v>
      </c>
      <c r="B88" s="40">
        <v>36.93</v>
      </c>
      <c r="C88" s="40">
        <v>39.01</v>
      </c>
      <c r="D88" s="40">
        <v>37.82</v>
      </c>
      <c r="E88" s="40">
        <v>42.25</v>
      </c>
      <c r="F88" s="40">
        <v>39.65</v>
      </c>
      <c r="G88" s="40">
        <v>39.19</v>
      </c>
      <c r="I88" s="40">
        <v>23.75</v>
      </c>
      <c r="R88" s="40">
        <v>44.792725509421111</v>
      </c>
      <c r="AI88" s="50"/>
      <c r="AJ88" s="70"/>
      <c r="AL88" s="4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5">
      <c r="A89" s="82">
        <v>39052</v>
      </c>
      <c r="B89" s="40">
        <v>36.68</v>
      </c>
      <c r="C89" s="40">
        <v>40.369999999999997</v>
      </c>
      <c r="D89" s="40">
        <v>39.159999999999997</v>
      </c>
      <c r="E89" s="40">
        <v>42.75</v>
      </c>
      <c r="F89" s="40">
        <v>40.35</v>
      </c>
      <c r="G89" s="40">
        <v>38.79</v>
      </c>
      <c r="I89" s="40">
        <v>26.5</v>
      </c>
      <c r="R89" s="40">
        <v>46.670822921355374</v>
      </c>
      <c r="AI89" s="50"/>
      <c r="AJ89" s="70"/>
      <c r="AL89" s="4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5">
      <c r="A90" s="82">
        <v>39083</v>
      </c>
      <c r="B90" s="40">
        <v>36.950000000000003</v>
      </c>
      <c r="C90" s="40">
        <v>42.91</v>
      </c>
      <c r="D90" s="40">
        <v>41.49</v>
      </c>
      <c r="E90" s="40">
        <v>44.57</v>
      </c>
      <c r="F90" s="40">
        <v>41.1</v>
      </c>
      <c r="G90" s="40">
        <v>39.4</v>
      </c>
      <c r="I90" s="40">
        <v>28.85</v>
      </c>
      <c r="R90" s="40">
        <v>47.52882916196301</v>
      </c>
      <c r="AI90" s="50"/>
      <c r="AJ90" s="70"/>
      <c r="AL90" s="4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5">
      <c r="A91" s="82">
        <v>39114</v>
      </c>
      <c r="B91" s="40">
        <v>36.479999999999997</v>
      </c>
      <c r="C91" s="40">
        <v>42.77</v>
      </c>
      <c r="D91" s="40">
        <v>41.19</v>
      </c>
      <c r="E91" s="40">
        <v>43.37</v>
      </c>
      <c r="F91" s="40">
        <v>39.68</v>
      </c>
      <c r="G91" s="40">
        <v>38.93</v>
      </c>
      <c r="I91" s="40">
        <v>31.1</v>
      </c>
      <c r="R91" s="40">
        <v>46.200394497964865</v>
      </c>
      <c r="AI91" s="50"/>
      <c r="AJ91" s="70"/>
      <c r="AL91" s="4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5">
      <c r="A92" s="82">
        <v>39142</v>
      </c>
      <c r="B92" s="40">
        <v>36.479999999999997</v>
      </c>
      <c r="C92" s="40">
        <v>39.369999999999997</v>
      </c>
      <c r="D92" s="40">
        <v>37.83</v>
      </c>
      <c r="E92" s="40">
        <v>42.16</v>
      </c>
      <c r="F92" s="40">
        <v>38.26</v>
      </c>
      <c r="G92" s="40">
        <v>38.93</v>
      </c>
      <c r="I92" s="40">
        <v>28.1</v>
      </c>
      <c r="R92" s="40">
        <v>44.478582770744119</v>
      </c>
      <c r="AI92" s="50"/>
      <c r="AJ92" s="70"/>
      <c r="AL92" s="4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5">
      <c r="A93" s="82">
        <v>39173</v>
      </c>
      <c r="B93" s="40">
        <v>36</v>
      </c>
      <c r="C93" s="40">
        <v>39.53</v>
      </c>
      <c r="D93" s="40">
        <v>36</v>
      </c>
      <c r="E93" s="40">
        <v>40.049999999999997</v>
      </c>
      <c r="F93" s="40">
        <v>37.79</v>
      </c>
      <c r="G93" s="40">
        <v>38.46</v>
      </c>
      <c r="I93" s="40">
        <v>35.1</v>
      </c>
      <c r="R93" s="40">
        <v>41.831382099759232</v>
      </c>
      <c r="AI93" s="50"/>
      <c r="AJ93" s="70"/>
      <c r="AL93" s="4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5">
      <c r="A94" s="82">
        <v>39203</v>
      </c>
      <c r="B94" s="40">
        <v>36</v>
      </c>
      <c r="C94" s="40">
        <v>37.36</v>
      </c>
      <c r="D94" s="40">
        <v>33.86</v>
      </c>
      <c r="E94" s="40">
        <v>40.200000000000003</v>
      </c>
      <c r="F94" s="40">
        <v>38.26</v>
      </c>
      <c r="G94" s="40">
        <v>38.450000000000003</v>
      </c>
      <c r="I94" s="40">
        <v>35.1</v>
      </c>
      <c r="R94" s="40">
        <v>42.023385694578408</v>
      </c>
      <c r="AI94" s="50"/>
      <c r="AJ94" s="70"/>
      <c r="AL94" s="4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5">
      <c r="A95" s="82">
        <v>39234</v>
      </c>
      <c r="B95" s="40">
        <v>40.270000000000003</v>
      </c>
      <c r="C95" s="40">
        <v>37.840000000000003</v>
      </c>
      <c r="D95" s="40">
        <v>34.479999999999997</v>
      </c>
      <c r="E95" s="40">
        <v>43.22</v>
      </c>
      <c r="F95" s="40">
        <v>42.52</v>
      </c>
      <c r="G95" s="40">
        <v>44.11</v>
      </c>
      <c r="I95" s="40">
        <v>41.1</v>
      </c>
      <c r="R95" s="40">
        <v>42.506965850370101</v>
      </c>
      <c r="AI95" s="50"/>
      <c r="AJ95" s="70"/>
      <c r="AL95" s="4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5">
      <c r="A96" s="82">
        <v>39264</v>
      </c>
      <c r="B96" s="40">
        <v>54.01</v>
      </c>
      <c r="C96" s="40">
        <v>50.09</v>
      </c>
      <c r="D96" s="40">
        <v>45.79</v>
      </c>
      <c r="E96" s="40">
        <v>49.4</v>
      </c>
      <c r="F96" s="40">
        <v>55.77</v>
      </c>
      <c r="G96" s="40">
        <v>58.65</v>
      </c>
      <c r="I96" s="40">
        <v>48.1</v>
      </c>
      <c r="R96" s="40">
        <v>43.079192933410681</v>
      </c>
      <c r="AI96" s="50"/>
      <c r="AJ96" s="70"/>
      <c r="AL96" s="4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5">
      <c r="A97" s="82">
        <v>39295</v>
      </c>
      <c r="B97" s="40">
        <v>60.16</v>
      </c>
      <c r="C97" s="40">
        <v>54.43</v>
      </c>
      <c r="D97" s="40">
        <v>50.68</v>
      </c>
      <c r="E97" s="40">
        <v>54.53</v>
      </c>
      <c r="F97" s="40">
        <v>61.68</v>
      </c>
      <c r="G97" s="40">
        <v>65.900000000000006</v>
      </c>
      <c r="I97" s="40">
        <v>57.1</v>
      </c>
      <c r="R97" s="40">
        <v>43.562694140667816</v>
      </c>
      <c r="AI97" s="50"/>
      <c r="AJ97" s="70"/>
      <c r="AL97" s="4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5">
      <c r="A98" s="82">
        <v>39326</v>
      </c>
      <c r="B98" s="40">
        <v>48.32</v>
      </c>
      <c r="C98" s="40">
        <v>48.4</v>
      </c>
      <c r="D98" s="40">
        <v>44.72</v>
      </c>
      <c r="E98" s="40">
        <v>51.67</v>
      </c>
      <c r="F98" s="40">
        <v>49.38</v>
      </c>
      <c r="G98" s="40">
        <v>52.96</v>
      </c>
      <c r="I98" s="40">
        <v>39.85</v>
      </c>
      <c r="R98" s="40">
        <v>43.488281604436104</v>
      </c>
      <c r="AI98" s="50"/>
      <c r="AJ98" s="70"/>
      <c r="AL98" s="4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5">
      <c r="A99" s="82">
        <v>39356</v>
      </c>
      <c r="B99" s="40">
        <v>38.369999999999997</v>
      </c>
      <c r="C99" s="40">
        <v>42.36</v>
      </c>
      <c r="D99" s="40">
        <v>40.76</v>
      </c>
      <c r="E99" s="40">
        <v>43.82</v>
      </c>
      <c r="F99" s="40">
        <v>39.68</v>
      </c>
      <c r="G99" s="40">
        <v>40.950000000000003</v>
      </c>
      <c r="I99" s="40">
        <v>40.1</v>
      </c>
      <c r="R99" s="40">
        <v>43.489805457237033</v>
      </c>
      <c r="AI99" s="50"/>
      <c r="AJ99" s="70"/>
      <c r="AL99" s="4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5">
      <c r="A100" s="82">
        <v>39387</v>
      </c>
      <c r="B100" s="40">
        <v>37.200000000000003</v>
      </c>
      <c r="C100" s="40">
        <v>40.04</v>
      </c>
      <c r="D100" s="40">
        <v>38.47</v>
      </c>
      <c r="E100" s="40">
        <v>42.77</v>
      </c>
      <c r="F100" s="40">
        <v>39.92</v>
      </c>
      <c r="G100" s="40">
        <v>39.51</v>
      </c>
      <c r="I100" s="40">
        <v>36.1</v>
      </c>
      <c r="R100" s="40">
        <v>45.989194079099271</v>
      </c>
      <c r="AI100" s="50"/>
      <c r="AJ100" s="70"/>
      <c r="AL100" s="4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5">
      <c r="A101" s="82">
        <v>39417</v>
      </c>
      <c r="B101" s="40">
        <v>36.950000000000003</v>
      </c>
      <c r="C101" s="40">
        <v>41.29</v>
      </c>
      <c r="D101" s="40">
        <v>39.69</v>
      </c>
      <c r="E101" s="40">
        <v>43.22</v>
      </c>
      <c r="F101" s="40">
        <v>40.630000000000003</v>
      </c>
      <c r="G101" s="40">
        <v>39.119999999999997</v>
      </c>
      <c r="I101" s="40">
        <v>38.85</v>
      </c>
      <c r="R101" s="40">
        <v>47.86728748214739</v>
      </c>
      <c r="AI101" s="50"/>
      <c r="AJ101" s="70"/>
      <c r="AL101" s="4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5">
      <c r="A102" s="82">
        <v>39448</v>
      </c>
      <c r="B102" s="40">
        <v>37.22</v>
      </c>
      <c r="C102" s="40">
        <v>43.67</v>
      </c>
      <c r="D102" s="40">
        <v>41.91</v>
      </c>
      <c r="E102" s="40">
        <v>44.89</v>
      </c>
      <c r="F102" s="40">
        <v>41.38</v>
      </c>
      <c r="G102" s="40">
        <v>39.68</v>
      </c>
      <c r="I102" s="40">
        <v>29.2</v>
      </c>
      <c r="R102" s="40">
        <v>48.7563799107118</v>
      </c>
      <c r="AI102" s="50"/>
      <c r="AJ102" s="70"/>
      <c r="AL102" s="4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5">
      <c r="A103" s="82">
        <v>39479</v>
      </c>
      <c r="B103" s="40">
        <v>36.74</v>
      </c>
      <c r="C103" s="40">
        <v>43.53</v>
      </c>
      <c r="D103" s="40">
        <v>41.63</v>
      </c>
      <c r="E103" s="40">
        <v>43.78</v>
      </c>
      <c r="F103" s="40">
        <v>39.950000000000003</v>
      </c>
      <c r="G103" s="40">
        <v>39.200000000000003</v>
      </c>
      <c r="I103" s="40">
        <v>31.45</v>
      </c>
      <c r="R103" s="40">
        <v>47.42628618781788</v>
      </c>
      <c r="AI103" s="50"/>
      <c r="AJ103" s="70"/>
      <c r="AL103" s="4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5">
      <c r="A104" s="82">
        <v>39508</v>
      </c>
      <c r="B104" s="40">
        <v>36.74</v>
      </c>
      <c r="C104" s="40">
        <v>40.35</v>
      </c>
      <c r="D104" s="40">
        <v>38.5</v>
      </c>
      <c r="E104" s="40">
        <v>42.66</v>
      </c>
      <c r="F104" s="40">
        <v>38.53</v>
      </c>
      <c r="G104" s="40">
        <v>39.200000000000003</v>
      </c>
      <c r="I104" s="40">
        <v>28.45</v>
      </c>
      <c r="R104" s="40">
        <v>45.702835444249985</v>
      </c>
      <c r="AI104" s="50"/>
      <c r="AJ104" s="70"/>
      <c r="AL104" s="4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5">
      <c r="A105" s="82">
        <v>39539</v>
      </c>
      <c r="B105" s="40">
        <v>36.26</v>
      </c>
      <c r="C105" s="40">
        <v>40.5</v>
      </c>
      <c r="D105" s="40">
        <v>36.799999999999997</v>
      </c>
      <c r="E105" s="40">
        <v>40.71</v>
      </c>
      <c r="F105" s="40">
        <v>38.049999999999997</v>
      </c>
      <c r="G105" s="40">
        <v>38.729999999999997</v>
      </c>
      <c r="I105" s="40">
        <v>35.450000000000003</v>
      </c>
      <c r="R105" s="40">
        <v>43.05354578593019</v>
      </c>
      <c r="AI105" s="50"/>
      <c r="AJ105" s="70"/>
      <c r="AL105" s="4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5">
      <c r="A106" s="82">
        <v>39569</v>
      </c>
      <c r="B106" s="40">
        <v>36.26</v>
      </c>
      <c r="C106" s="40">
        <v>38.479999999999997</v>
      </c>
      <c r="D106" s="40">
        <v>34.81</v>
      </c>
      <c r="E106" s="40">
        <v>40.85</v>
      </c>
      <c r="F106" s="40">
        <v>38.53</v>
      </c>
      <c r="G106" s="40">
        <v>38.729999999999997</v>
      </c>
      <c r="I106" s="40">
        <v>35.450000000000003</v>
      </c>
      <c r="R106" s="40">
        <v>43.244727246002647</v>
      </c>
      <c r="AI106" s="50"/>
      <c r="AJ106" s="70"/>
      <c r="AL106" s="4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5">
      <c r="A107" s="82">
        <v>39600</v>
      </c>
      <c r="B107" s="40">
        <v>40.56</v>
      </c>
      <c r="C107" s="40">
        <v>38.92</v>
      </c>
      <c r="D107" s="40">
        <v>35.39</v>
      </c>
      <c r="E107" s="40">
        <v>43.64</v>
      </c>
      <c r="F107" s="40">
        <v>42.81</v>
      </c>
      <c r="G107" s="40">
        <v>44.3</v>
      </c>
      <c r="I107" s="40">
        <v>41.45</v>
      </c>
      <c r="R107" s="40">
        <v>43.727552915297466</v>
      </c>
      <c r="AI107" s="50"/>
      <c r="AJ107" s="70"/>
      <c r="AL107" s="4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5">
      <c r="A108" s="82">
        <v>39630</v>
      </c>
      <c r="B108" s="40">
        <v>54.4</v>
      </c>
      <c r="C108" s="40">
        <v>50.38</v>
      </c>
      <c r="D108" s="40">
        <v>45.92</v>
      </c>
      <c r="E108" s="40">
        <v>49.37</v>
      </c>
      <c r="F108" s="40">
        <v>56.15</v>
      </c>
      <c r="G108" s="40">
        <v>58.87</v>
      </c>
      <c r="I108" s="40">
        <v>48.45</v>
      </c>
      <c r="R108" s="40">
        <v>44.299063322477558</v>
      </c>
      <c r="AI108" s="50"/>
      <c r="AJ108" s="70"/>
      <c r="AL108" s="4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5">
      <c r="A109" s="82">
        <v>39661</v>
      </c>
      <c r="B109" s="40">
        <v>60.6</v>
      </c>
      <c r="C109" s="40">
        <v>54.45</v>
      </c>
      <c r="D109" s="40">
        <v>50.47</v>
      </c>
      <c r="E109" s="40">
        <v>54.12</v>
      </c>
      <c r="F109" s="40">
        <v>62.1</v>
      </c>
      <c r="G109" s="40">
        <v>66.08</v>
      </c>
      <c r="I109" s="40">
        <v>57.45</v>
      </c>
      <c r="R109" s="40">
        <v>44.781760186971788</v>
      </c>
      <c r="AI109" s="50"/>
      <c r="AJ109" s="70"/>
      <c r="AL109" s="4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5">
      <c r="A110" s="82">
        <v>39692</v>
      </c>
      <c r="B110" s="40">
        <v>48.67</v>
      </c>
      <c r="C110" s="40">
        <v>48.8</v>
      </c>
      <c r="D110" s="40">
        <v>44.93</v>
      </c>
      <c r="E110" s="40">
        <v>51.47</v>
      </c>
      <c r="F110" s="40">
        <v>49.72</v>
      </c>
      <c r="G110" s="40">
        <v>53.14</v>
      </c>
      <c r="I110" s="40">
        <v>40.200000000000003</v>
      </c>
      <c r="R110" s="40">
        <v>44.706349662676445</v>
      </c>
      <c r="AI110" s="50"/>
      <c r="AJ110" s="70"/>
      <c r="AL110" s="4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5">
      <c r="A111" s="82">
        <v>39722</v>
      </c>
      <c r="B111" s="40">
        <v>38.65</v>
      </c>
      <c r="C111" s="40">
        <v>43.15</v>
      </c>
      <c r="D111" s="40">
        <v>41.23</v>
      </c>
      <c r="E111" s="40">
        <v>44.21</v>
      </c>
      <c r="F111" s="40">
        <v>39.96</v>
      </c>
      <c r="G111" s="40">
        <v>41.23</v>
      </c>
      <c r="I111" s="40">
        <v>40.450000000000003</v>
      </c>
      <c r="R111" s="40">
        <v>44.706929742982283</v>
      </c>
      <c r="AI111" s="50"/>
      <c r="AJ111" s="70"/>
      <c r="AL111" s="4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5">
      <c r="A112" s="82">
        <v>39753</v>
      </c>
      <c r="B112" s="40">
        <v>37.47</v>
      </c>
      <c r="C112" s="40">
        <v>40.98</v>
      </c>
      <c r="D112" s="40">
        <v>39.1</v>
      </c>
      <c r="E112" s="40">
        <v>43.23</v>
      </c>
      <c r="F112" s="40">
        <v>40.19</v>
      </c>
      <c r="G112" s="40">
        <v>39.799999999999997</v>
      </c>
      <c r="I112" s="40">
        <v>36.450000000000003</v>
      </c>
      <c r="R112" s="40">
        <v>46.959150238331333</v>
      </c>
      <c r="AI112" s="50"/>
      <c r="AJ112" s="70"/>
      <c r="AL112" s="4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5">
      <c r="A113" s="82">
        <v>39783</v>
      </c>
      <c r="B113" s="40">
        <v>37.22</v>
      </c>
      <c r="C113" s="40">
        <v>42.15</v>
      </c>
      <c r="D113" s="40">
        <v>40.25</v>
      </c>
      <c r="E113" s="40">
        <v>43.65</v>
      </c>
      <c r="F113" s="40">
        <v>40.909999999999997</v>
      </c>
      <c r="G113" s="40">
        <v>39.42</v>
      </c>
      <c r="I113" s="40">
        <v>39.200000000000003</v>
      </c>
      <c r="R113" s="40">
        <v>48.860967446236089</v>
      </c>
      <c r="AI113" s="50"/>
      <c r="AJ113" s="70"/>
      <c r="AL113" s="4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5">
      <c r="A114" s="82">
        <v>39814</v>
      </c>
      <c r="B114" s="40">
        <v>37.479999999999997</v>
      </c>
      <c r="C114" s="40">
        <v>44.35</v>
      </c>
      <c r="D114" s="40">
        <v>42.34</v>
      </c>
      <c r="E114" s="40">
        <v>45.26</v>
      </c>
      <c r="F114" s="40">
        <v>41.67</v>
      </c>
      <c r="G114" s="40">
        <v>39.950000000000003</v>
      </c>
      <c r="I114" s="40">
        <v>29.7</v>
      </c>
      <c r="R114" s="40">
        <v>49.807340582655925</v>
      </c>
      <c r="AI114" s="50"/>
      <c r="AJ114" s="70"/>
      <c r="AL114" s="4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5">
      <c r="A115" s="82">
        <v>39845</v>
      </c>
      <c r="B115" s="40">
        <v>37</v>
      </c>
      <c r="C115" s="40">
        <v>44.23</v>
      </c>
      <c r="D115" s="40">
        <v>42.08</v>
      </c>
      <c r="E115" s="40">
        <v>44.23</v>
      </c>
      <c r="F115" s="40">
        <v>40.229999999999997</v>
      </c>
      <c r="G115" s="40">
        <v>39.47</v>
      </c>
      <c r="I115" s="40">
        <v>31.95</v>
      </c>
      <c r="R115" s="40">
        <v>48.500128251161264</v>
      </c>
      <c r="AI115" s="50"/>
      <c r="AJ115" s="70"/>
      <c r="AL115" s="4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5">
      <c r="A116" s="82">
        <v>39873</v>
      </c>
      <c r="B116" s="40">
        <v>37</v>
      </c>
      <c r="C116" s="40">
        <v>41.26</v>
      </c>
      <c r="D116" s="40">
        <v>39.17</v>
      </c>
      <c r="E116" s="40">
        <v>43.19</v>
      </c>
      <c r="F116" s="40">
        <v>38.79</v>
      </c>
      <c r="G116" s="40">
        <v>39.47</v>
      </c>
      <c r="I116" s="40">
        <v>28.95</v>
      </c>
      <c r="R116" s="40">
        <v>46.795409402564808</v>
      </c>
      <c r="AI116" s="50"/>
      <c r="AJ116" s="70"/>
      <c r="AL116" s="4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5">
      <c r="A117" s="82">
        <v>39904</v>
      </c>
      <c r="B117" s="40">
        <v>36.520000000000003</v>
      </c>
      <c r="C117" s="40">
        <v>41.41</v>
      </c>
      <c r="D117" s="40">
        <v>37.58</v>
      </c>
      <c r="E117" s="40">
        <v>41.38</v>
      </c>
      <c r="F117" s="40">
        <v>38.31</v>
      </c>
      <c r="G117" s="40">
        <v>38.99</v>
      </c>
      <c r="I117" s="40">
        <v>36</v>
      </c>
      <c r="R117" s="40">
        <v>43.718264098187063</v>
      </c>
      <c r="AI117" s="50"/>
      <c r="AJ117" s="70"/>
      <c r="AL117" s="4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5">
      <c r="A118" s="82">
        <v>39934</v>
      </c>
      <c r="B118" s="40">
        <v>36.520000000000003</v>
      </c>
      <c r="C118" s="40">
        <v>39.520000000000003</v>
      </c>
      <c r="D118" s="40">
        <v>35.729999999999997</v>
      </c>
      <c r="E118" s="40">
        <v>41.51</v>
      </c>
      <c r="F118" s="40">
        <v>38.79</v>
      </c>
      <c r="G118" s="40">
        <v>38.99</v>
      </c>
      <c r="I118" s="40">
        <v>36</v>
      </c>
      <c r="R118" s="40">
        <v>43.933115908243678</v>
      </c>
      <c r="AI118" s="50"/>
      <c r="AJ118" s="70"/>
      <c r="AL118" s="4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5">
      <c r="A119" s="82">
        <v>39965</v>
      </c>
      <c r="B119" s="40">
        <v>40.85</v>
      </c>
      <c r="C119" s="40">
        <v>39.94</v>
      </c>
      <c r="D119" s="40">
        <v>36.270000000000003</v>
      </c>
      <c r="E119" s="40">
        <v>44.11</v>
      </c>
      <c r="F119" s="40">
        <v>43.1</v>
      </c>
      <c r="G119" s="40">
        <v>44.5</v>
      </c>
      <c r="I119" s="40">
        <v>42</v>
      </c>
      <c r="R119" s="40">
        <v>44.44227801074436</v>
      </c>
      <c r="AI119" s="50"/>
      <c r="AJ119" s="70"/>
      <c r="AL119" s="4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5">
      <c r="A120" s="82">
        <v>39995</v>
      </c>
      <c r="B120" s="40">
        <v>54.79</v>
      </c>
      <c r="C120" s="40">
        <v>50.66</v>
      </c>
      <c r="D120" s="40">
        <v>46.07</v>
      </c>
      <c r="E120" s="40">
        <v>49.42</v>
      </c>
      <c r="F120" s="40">
        <v>56.53</v>
      </c>
      <c r="G120" s="40">
        <v>59.09</v>
      </c>
      <c r="I120" s="40">
        <v>49</v>
      </c>
      <c r="R120" s="40">
        <v>45.040784156341118</v>
      </c>
      <c r="AI120" s="50"/>
      <c r="AJ120" s="70"/>
      <c r="AL120" s="4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5">
      <c r="A121" s="82">
        <v>40026</v>
      </c>
      <c r="B121" s="40">
        <v>61.04</v>
      </c>
      <c r="C121" s="40">
        <v>54.47</v>
      </c>
      <c r="D121" s="40">
        <v>50.32</v>
      </c>
      <c r="E121" s="40">
        <v>53.83</v>
      </c>
      <c r="F121" s="40">
        <v>62.52</v>
      </c>
      <c r="G121" s="40">
        <v>66.27</v>
      </c>
      <c r="I121" s="40">
        <v>58</v>
      </c>
      <c r="R121" s="40">
        <v>45.552039773478718</v>
      </c>
      <c r="AI121" s="50"/>
      <c r="AJ121" s="70"/>
      <c r="AL121" s="4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5">
      <c r="A122" s="82">
        <v>40057</v>
      </c>
      <c r="B122" s="40">
        <v>49.02</v>
      </c>
      <c r="C122" s="40">
        <v>49.19</v>
      </c>
      <c r="D122" s="40">
        <v>45.15</v>
      </c>
      <c r="E122" s="40">
        <v>51.37</v>
      </c>
      <c r="F122" s="40">
        <v>50.06</v>
      </c>
      <c r="G122" s="40">
        <v>53.33</v>
      </c>
      <c r="I122" s="40">
        <v>40.700000000000003</v>
      </c>
      <c r="R122" s="40">
        <v>45.503136146028957</v>
      </c>
      <c r="AI122" s="50"/>
      <c r="AJ122" s="70"/>
      <c r="AL122" s="4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5">
      <c r="A123" s="82">
        <v>40087</v>
      </c>
      <c r="B123" s="40">
        <v>38.93</v>
      </c>
      <c r="C123" s="40">
        <v>43.91</v>
      </c>
      <c r="D123" s="40">
        <v>41.71</v>
      </c>
      <c r="E123" s="40">
        <v>44.63</v>
      </c>
      <c r="F123" s="40">
        <v>40.229999999999997</v>
      </c>
      <c r="G123" s="40">
        <v>41.5</v>
      </c>
      <c r="I123" s="40">
        <v>41</v>
      </c>
      <c r="R123" s="40">
        <v>45.530277402988375</v>
      </c>
      <c r="AI123" s="50"/>
      <c r="AJ123" s="70"/>
      <c r="AL123" s="4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5">
      <c r="A124" s="82">
        <v>40118</v>
      </c>
      <c r="B124" s="40">
        <v>37.74</v>
      </c>
      <c r="C124" s="40">
        <v>41.89</v>
      </c>
      <c r="D124" s="40">
        <v>39.729999999999997</v>
      </c>
      <c r="E124" s="40">
        <v>43.73</v>
      </c>
      <c r="F124" s="40">
        <v>40.47</v>
      </c>
      <c r="G124" s="40">
        <v>40.08</v>
      </c>
      <c r="I124" s="40">
        <v>37</v>
      </c>
      <c r="R124" s="40">
        <v>48.266138525711966</v>
      </c>
      <c r="AI124" s="50"/>
      <c r="AJ124" s="70"/>
      <c r="AL124" s="4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5">
      <c r="A125" s="82">
        <v>40148</v>
      </c>
      <c r="B125" s="40">
        <v>37.49</v>
      </c>
      <c r="C125" s="40">
        <v>42.98</v>
      </c>
      <c r="D125" s="40">
        <v>40.79</v>
      </c>
      <c r="E125" s="40">
        <v>44.12</v>
      </c>
      <c r="F125" s="40">
        <v>41.19</v>
      </c>
      <c r="G125" s="40">
        <v>39.71</v>
      </c>
      <c r="I125" s="40">
        <v>39.700000000000003</v>
      </c>
      <c r="R125" s="40">
        <v>50.187050388569943</v>
      </c>
      <c r="AI125" s="50"/>
      <c r="AJ125" s="70"/>
      <c r="AL125" s="4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5">
      <c r="A126" s="82">
        <v>40179</v>
      </c>
      <c r="B126" s="40">
        <v>37.75</v>
      </c>
      <c r="C126" s="40">
        <v>45.36</v>
      </c>
      <c r="D126" s="40">
        <v>42.77</v>
      </c>
      <c r="E126" s="40">
        <v>45.63</v>
      </c>
      <c r="F126" s="40">
        <v>41.95</v>
      </c>
      <c r="G126" s="40">
        <v>40.17</v>
      </c>
      <c r="I126" s="40">
        <v>30.2</v>
      </c>
      <c r="R126" s="40">
        <v>51.17846914334055</v>
      </c>
      <c r="AI126" s="50"/>
      <c r="AJ126" s="70"/>
      <c r="AL126" s="4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5">
      <c r="A127" s="82">
        <v>40210</v>
      </c>
      <c r="B127" s="40">
        <v>37.270000000000003</v>
      </c>
      <c r="C127" s="40">
        <v>45.24</v>
      </c>
      <c r="D127" s="40">
        <v>42.53</v>
      </c>
      <c r="E127" s="40">
        <v>44.67</v>
      </c>
      <c r="F127" s="40">
        <v>40.5</v>
      </c>
      <c r="G127" s="40">
        <v>39.69</v>
      </c>
      <c r="I127" s="40">
        <v>32.450000000000003</v>
      </c>
      <c r="R127" s="40">
        <v>49.868569020878397</v>
      </c>
      <c r="AI127" s="50"/>
      <c r="AJ127" s="70"/>
      <c r="AL127" s="4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5">
      <c r="A128" s="82">
        <v>40238</v>
      </c>
      <c r="B128" s="40">
        <v>37.270000000000003</v>
      </c>
      <c r="C128" s="40">
        <v>42.45</v>
      </c>
      <c r="D128" s="40">
        <v>39.82</v>
      </c>
      <c r="E128" s="40">
        <v>43.72</v>
      </c>
      <c r="F128" s="40">
        <v>39.049999999999997</v>
      </c>
      <c r="G128" s="40">
        <v>39.700000000000003</v>
      </c>
      <c r="I128" s="40">
        <v>29.45</v>
      </c>
      <c r="R128" s="40">
        <v>48.157381278321033</v>
      </c>
      <c r="AI128" s="50"/>
      <c r="AJ128" s="70"/>
      <c r="AL128" s="4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6" x14ac:dyDescent="0.25">
      <c r="A129" s="82">
        <v>40269</v>
      </c>
      <c r="B129" s="40">
        <v>36.78</v>
      </c>
      <c r="C129" s="40">
        <v>42.59</v>
      </c>
      <c r="D129" s="40">
        <v>38.35</v>
      </c>
      <c r="E129" s="40">
        <v>42.04</v>
      </c>
      <c r="F129" s="40">
        <v>38.57</v>
      </c>
      <c r="G129" s="40">
        <v>39.21</v>
      </c>
      <c r="I129" s="40">
        <v>36.75</v>
      </c>
      <c r="R129" s="40">
        <v>44.615529174376668</v>
      </c>
      <c r="AI129" s="50"/>
      <c r="AJ129" s="70"/>
    </row>
    <row r="130" spans="1:36" x14ac:dyDescent="0.25">
      <c r="A130" s="82">
        <v>40299</v>
      </c>
      <c r="B130" s="40">
        <v>36.78</v>
      </c>
      <c r="C130" s="40">
        <v>40.81</v>
      </c>
      <c r="D130" s="40">
        <v>36.619999999999997</v>
      </c>
      <c r="E130" s="40">
        <v>42.16</v>
      </c>
      <c r="F130" s="40">
        <v>39.049999999999997</v>
      </c>
      <c r="G130" s="40">
        <v>39.21</v>
      </c>
      <c r="I130" s="40">
        <v>36.75</v>
      </c>
      <c r="R130" s="40">
        <v>44.837404637806294</v>
      </c>
      <c r="AI130" s="50"/>
      <c r="AJ130" s="70"/>
    </row>
    <row r="131" spans="1:36" x14ac:dyDescent="0.25">
      <c r="A131" s="82">
        <v>40330</v>
      </c>
      <c r="B131" s="40">
        <v>41.14</v>
      </c>
      <c r="C131" s="40">
        <v>41.2</v>
      </c>
      <c r="D131" s="40">
        <v>37.119999999999997</v>
      </c>
      <c r="E131" s="40">
        <v>44.56</v>
      </c>
      <c r="F131" s="40">
        <v>43.4</v>
      </c>
      <c r="G131" s="40">
        <v>44.64</v>
      </c>
      <c r="I131" s="40">
        <v>42.75</v>
      </c>
      <c r="R131" s="40">
        <v>45.356056089028804</v>
      </c>
      <c r="AI131" s="50"/>
      <c r="AJ131" s="70"/>
    </row>
    <row r="132" spans="1:36" x14ac:dyDescent="0.25">
      <c r="A132" s="82">
        <v>40360</v>
      </c>
      <c r="B132" s="40">
        <v>55.18</v>
      </c>
      <c r="C132" s="40">
        <v>51.29</v>
      </c>
      <c r="D132" s="40">
        <v>46.25</v>
      </c>
      <c r="E132" s="40">
        <v>49.49</v>
      </c>
      <c r="F132" s="40">
        <v>56.91</v>
      </c>
      <c r="G132" s="40">
        <v>59.27</v>
      </c>
      <c r="I132" s="40">
        <v>49.75</v>
      </c>
      <c r="R132" s="40">
        <v>45.964679244699965</v>
      </c>
      <c r="AI132" s="50"/>
      <c r="AJ132" s="70"/>
    </row>
    <row r="133" spans="1:36" x14ac:dyDescent="0.25">
      <c r="A133" s="82">
        <v>40391</v>
      </c>
      <c r="B133" s="40">
        <v>61.47</v>
      </c>
      <c r="C133" s="40">
        <v>54.88</v>
      </c>
      <c r="D133" s="40">
        <v>50.2</v>
      </c>
      <c r="E133" s="40">
        <v>53.57</v>
      </c>
      <c r="F133" s="40">
        <v>62.95</v>
      </c>
      <c r="G133" s="40">
        <v>66.41</v>
      </c>
      <c r="I133" s="40">
        <v>58.75</v>
      </c>
      <c r="R133" s="40">
        <v>46.485702744574617</v>
      </c>
      <c r="AI133" s="50"/>
      <c r="AJ133" s="70"/>
    </row>
    <row r="134" spans="1:36" x14ac:dyDescent="0.25">
      <c r="A134" s="82">
        <v>40422</v>
      </c>
      <c r="B134" s="40">
        <v>49.37</v>
      </c>
      <c r="C134" s="40">
        <v>49.91</v>
      </c>
      <c r="D134" s="40">
        <v>45.4</v>
      </c>
      <c r="E134" s="40">
        <v>51.29</v>
      </c>
      <c r="F134" s="40">
        <v>50.4</v>
      </c>
      <c r="G134" s="40">
        <v>53.47</v>
      </c>
      <c r="I134" s="40">
        <v>41.2</v>
      </c>
      <c r="R134" s="40">
        <v>46.442255225562292</v>
      </c>
      <c r="AI134" s="50"/>
      <c r="AJ134" s="70"/>
    </row>
    <row r="135" spans="1:36" x14ac:dyDescent="0.25">
      <c r="A135" s="82">
        <v>40452</v>
      </c>
      <c r="B135" s="40">
        <v>39.21</v>
      </c>
      <c r="C135" s="40">
        <v>44.95</v>
      </c>
      <c r="D135" s="40">
        <v>42.19</v>
      </c>
      <c r="E135" s="40">
        <v>45.05</v>
      </c>
      <c r="F135" s="40">
        <v>40.5</v>
      </c>
      <c r="G135" s="40">
        <v>41.73</v>
      </c>
      <c r="I135" s="40">
        <v>41.75</v>
      </c>
      <c r="R135" s="40">
        <v>46.475269513776247</v>
      </c>
      <c r="AI135" s="50"/>
      <c r="AJ135" s="70"/>
    </row>
    <row r="136" spans="1:36" x14ac:dyDescent="0.25">
      <c r="A136" s="82">
        <v>40483</v>
      </c>
      <c r="B136" s="40">
        <v>38</v>
      </c>
      <c r="C136" s="40">
        <v>43.04</v>
      </c>
      <c r="D136" s="40">
        <v>40.35</v>
      </c>
      <c r="E136" s="40">
        <v>44.21</v>
      </c>
      <c r="F136" s="40">
        <v>40.74</v>
      </c>
      <c r="G136" s="40">
        <v>40.31</v>
      </c>
      <c r="I136" s="40">
        <v>37.75</v>
      </c>
      <c r="R136" s="40">
        <v>48.853063502475678</v>
      </c>
      <c r="AI136" s="50"/>
      <c r="AJ136" s="70"/>
    </row>
    <row r="137" spans="1:36" x14ac:dyDescent="0.25">
      <c r="A137" s="82">
        <v>40513</v>
      </c>
      <c r="B137" s="40">
        <v>37.75</v>
      </c>
      <c r="C137" s="40">
        <v>44.07</v>
      </c>
      <c r="D137" s="40">
        <v>41.34</v>
      </c>
      <c r="E137" s="40">
        <v>44.58</v>
      </c>
      <c r="F137" s="40">
        <v>41.47</v>
      </c>
      <c r="G137" s="40">
        <v>39.950000000000003</v>
      </c>
      <c r="I137" s="40">
        <v>40.200000000000003</v>
      </c>
      <c r="R137" s="40">
        <v>50.795571285105638</v>
      </c>
      <c r="AI137" s="50"/>
      <c r="AJ137" s="70"/>
    </row>
    <row r="138" spans="1:36" x14ac:dyDescent="0.25">
      <c r="A138" s="82">
        <v>40544</v>
      </c>
      <c r="B138" s="40">
        <v>38.020000000000003</v>
      </c>
      <c r="C138" s="40">
        <v>46.36</v>
      </c>
      <c r="D138" s="40">
        <v>43.21</v>
      </c>
      <c r="E138" s="40">
        <v>46</v>
      </c>
      <c r="F138" s="40">
        <v>42.23</v>
      </c>
      <c r="G138" s="40">
        <v>40.39</v>
      </c>
      <c r="I138" s="40">
        <v>30.7</v>
      </c>
      <c r="R138" s="40">
        <v>42.900690290194127</v>
      </c>
      <c r="AI138" s="50"/>
      <c r="AJ138" s="70"/>
    </row>
    <row r="139" spans="1:36" x14ac:dyDescent="0.25">
      <c r="A139" s="82">
        <v>40575</v>
      </c>
      <c r="B139" s="40">
        <v>37.53</v>
      </c>
      <c r="C139" s="40">
        <v>46.25</v>
      </c>
      <c r="D139" s="40">
        <v>42.99</v>
      </c>
      <c r="E139" s="40">
        <v>45.11</v>
      </c>
      <c r="F139" s="40">
        <v>40.770000000000003</v>
      </c>
      <c r="G139" s="40">
        <v>39.9</v>
      </c>
      <c r="I139" s="40">
        <v>32.950000000000003</v>
      </c>
      <c r="R139" s="40">
        <v>41.774745585639799</v>
      </c>
      <c r="AI139" s="50"/>
      <c r="AJ139" s="70"/>
    </row>
    <row r="140" spans="1:36" x14ac:dyDescent="0.25">
      <c r="A140" s="82">
        <v>40603</v>
      </c>
      <c r="B140" s="40">
        <v>37.53</v>
      </c>
      <c r="C140" s="40">
        <v>43.63</v>
      </c>
      <c r="D140" s="40">
        <v>40.46</v>
      </c>
      <c r="E140" s="40">
        <v>44.23</v>
      </c>
      <c r="F140" s="40">
        <v>39.31</v>
      </c>
      <c r="G140" s="40">
        <v>39.909999999999997</v>
      </c>
      <c r="I140" s="40">
        <v>29.95</v>
      </c>
      <c r="R140" s="40">
        <v>40.306415526255748</v>
      </c>
      <c r="AI140" s="50"/>
      <c r="AJ140" s="70"/>
    </row>
    <row r="141" spans="1:36" x14ac:dyDescent="0.25">
      <c r="A141" s="82">
        <v>40634</v>
      </c>
      <c r="B141" s="40">
        <v>37.049999999999997</v>
      </c>
      <c r="C141" s="40">
        <v>43.76</v>
      </c>
      <c r="D141" s="40">
        <v>39.090000000000003</v>
      </c>
      <c r="E141" s="40">
        <v>42.67</v>
      </c>
      <c r="F141" s="40">
        <v>38.83</v>
      </c>
      <c r="G141" s="40">
        <v>39.43</v>
      </c>
      <c r="I141" s="40">
        <v>37.25</v>
      </c>
      <c r="R141" s="40">
        <v>37.655969705685195</v>
      </c>
      <c r="AI141" s="50"/>
      <c r="AJ141" s="70"/>
    </row>
    <row r="142" spans="1:36" x14ac:dyDescent="0.25">
      <c r="A142" s="82">
        <v>40664</v>
      </c>
      <c r="B142" s="40">
        <v>37.049999999999997</v>
      </c>
      <c r="C142" s="40">
        <v>42.09</v>
      </c>
      <c r="D142" s="40">
        <v>37.49</v>
      </c>
      <c r="E142" s="40">
        <v>42.78</v>
      </c>
      <c r="F142" s="40">
        <v>39.31</v>
      </c>
      <c r="G142" s="40">
        <v>39.43</v>
      </c>
      <c r="I142" s="40">
        <v>37.25</v>
      </c>
      <c r="R142" s="40">
        <v>37.841028591658642</v>
      </c>
      <c r="AI142" s="50"/>
      <c r="AJ142" s="70"/>
    </row>
    <row r="143" spans="1:36" x14ac:dyDescent="0.25">
      <c r="A143" s="82">
        <v>40695</v>
      </c>
      <c r="B143" s="40">
        <v>41.43</v>
      </c>
      <c r="C143" s="40">
        <v>42.46</v>
      </c>
      <c r="D143" s="40">
        <v>37.950000000000003</v>
      </c>
      <c r="E143" s="40">
        <v>45.01</v>
      </c>
      <c r="F143" s="40">
        <v>43.69</v>
      </c>
      <c r="G143" s="40">
        <v>44.79</v>
      </c>
      <c r="I143" s="40">
        <v>43.25</v>
      </c>
      <c r="R143" s="40">
        <v>38.27958655141633</v>
      </c>
      <c r="AI143" s="50"/>
      <c r="AJ143" s="70"/>
    </row>
    <row r="144" spans="1:36" x14ac:dyDescent="0.25">
      <c r="A144" s="82">
        <v>40725</v>
      </c>
      <c r="B144" s="40">
        <v>55.57</v>
      </c>
      <c r="C144" s="40">
        <v>51.94</v>
      </c>
      <c r="D144" s="40">
        <v>46.45</v>
      </c>
      <c r="E144" s="40">
        <v>49.58</v>
      </c>
      <c r="F144" s="40">
        <v>57.3</v>
      </c>
      <c r="G144" s="40">
        <v>59.46</v>
      </c>
      <c r="I144" s="40">
        <v>50.25</v>
      </c>
      <c r="R144" s="40">
        <v>38.795099455511547</v>
      </c>
      <c r="AI144" s="50"/>
      <c r="AJ144" s="70"/>
    </row>
    <row r="145" spans="1:36" x14ac:dyDescent="0.25">
      <c r="A145" s="82">
        <v>40756</v>
      </c>
      <c r="B145" s="40">
        <v>61.91</v>
      </c>
      <c r="C145" s="40">
        <v>55.32</v>
      </c>
      <c r="D145" s="40">
        <v>50.13</v>
      </c>
      <c r="E145" s="40">
        <v>53.37</v>
      </c>
      <c r="F145" s="40">
        <v>63.37</v>
      </c>
      <c r="G145" s="40">
        <v>66.58</v>
      </c>
      <c r="I145" s="40">
        <v>59.25</v>
      </c>
      <c r="R145" s="40">
        <v>39.235460627848056</v>
      </c>
      <c r="AI145" s="50"/>
      <c r="AJ145" s="70"/>
    </row>
    <row r="146" spans="1:36" x14ac:dyDescent="0.25">
      <c r="A146" s="82">
        <v>40787</v>
      </c>
      <c r="B146" s="40">
        <v>49.72</v>
      </c>
      <c r="C146" s="40">
        <v>50.65</v>
      </c>
      <c r="D146" s="40">
        <v>45.66</v>
      </c>
      <c r="E146" s="40">
        <v>51.25</v>
      </c>
      <c r="F146" s="40">
        <v>50.74</v>
      </c>
      <c r="G146" s="40">
        <v>53.62</v>
      </c>
      <c r="I146" s="40">
        <v>41.7</v>
      </c>
      <c r="R146" s="40">
        <v>39.193338335215152</v>
      </c>
      <c r="AI146" s="50"/>
      <c r="AJ146" s="70"/>
    </row>
    <row r="147" spans="1:36" x14ac:dyDescent="0.25">
      <c r="A147" s="82">
        <v>40817</v>
      </c>
      <c r="B147" s="40">
        <v>39.479999999999997</v>
      </c>
      <c r="C147" s="40">
        <v>45.98</v>
      </c>
      <c r="D147" s="40">
        <v>42.68</v>
      </c>
      <c r="E147" s="40">
        <v>45.47</v>
      </c>
      <c r="F147" s="40">
        <v>40.770000000000003</v>
      </c>
      <c r="G147" s="40">
        <v>41.94</v>
      </c>
      <c r="I147" s="40">
        <v>42.25</v>
      </c>
      <c r="R147" s="40">
        <v>39.216715986888204</v>
      </c>
      <c r="AI147" s="50"/>
      <c r="AJ147" s="70"/>
    </row>
    <row r="148" spans="1:36" x14ac:dyDescent="0.25">
      <c r="A148" s="82">
        <v>40848</v>
      </c>
      <c r="B148" s="40">
        <v>38.270000000000003</v>
      </c>
      <c r="C148" s="40">
        <v>44.19</v>
      </c>
      <c r="D148" s="40">
        <v>40.96</v>
      </c>
      <c r="E148" s="40">
        <v>44.69</v>
      </c>
      <c r="F148" s="40">
        <v>41.02</v>
      </c>
      <c r="G148" s="40">
        <v>40.54</v>
      </c>
      <c r="I148" s="40">
        <v>38.25</v>
      </c>
      <c r="R148" s="40">
        <v>41.573202587656823</v>
      </c>
      <c r="AI148" s="50"/>
      <c r="AJ148" s="70"/>
    </row>
    <row r="149" spans="1:36" x14ac:dyDescent="0.25">
      <c r="A149" s="82">
        <v>40878</v>
      </c>
      <c r="B149" s="40">
        <v>38.020000000000003</v>
      </c>
      <c r="C149" s="40">
        <v>45.16</v>
      </c>
      <c r="D149" s="40">
        <v>41.88</v>
      </c>
      <c r="E149" s="40">
        <v>45.03</v>
      </c>
      <c r="F149" s="40">
        <v>41.75</v>
      </c>
      <c r="G149" s="40">
        <v>40.18</v>
      </c>
      <c r="I149" s="40">
        <v>40.700000000000003</v>
      </c>
      <c r="R149" s="40">
        <v>43.227746756030399</v>
      </c>
      <c r="AI149" s="50"/>
      <c r="AJ149" s="70"/>
    </row>
    <row r="150" spans="1:36" x14ac:dyDescent="0.25">
      <c r="A150" s="82">
        <v>40909</v>
      </c>
      <c r="B150" s="40">
        <v>38.29</v>
      </c>
      <c r="C150" s="40">
        <v>47.36</v>
      </c>
      <c r="D150" s="40">
        <v>43.65</v>
      </c>
      <c r="E150" s="40">
        <v>46.37</v>
      </c>
      <c r="F150" s="40">
        <v>42.51</v>
      </c>
      <c r="G150" s="40">
        <v>40.61</v>
      </c>
      <c r="I150" s="40">
        <v>30.95</v>
      </c>
      <c r="R150" s="40">
        <v>42.900690290194127</v>
      </c>
      <c r="AI150" s="50"/>
      <c r="AJ150" s="70"/>
    </row>
    <row r="151" spans="1:36" x14ac:dyDescent="0.25">
      <c r="A151" s="82">
        <v>40940</v>
      </c>
      <c r="B151" s="40">
        <v>37.799999999999997</v>
      </c>
      <c r="C151" s="40">
        <v>47.26</v>
      </c>
      <c r="D151" s="40">
        <v>43.44</v>
      </c>
      <c r="E151" s="40">
        <v>45.55</v>
      </c>
      <c r="F151" s="40">
        <v>41.04</v>
      </c>
      <c r="G151" s="40">
        <v>40.119999999999997</v>
      </c>
      <c r="I151" s="40">
        <v>33.200000000000003</v>
      </c>
      <c r="R151" s="40">
        <v>41.774745585639799</v>
      </c>
      <c r="AI151" s="50"/>
      <c r="AJ151" s="70"/>
    </row>
    <row r="152" spans="1:36" x14ac:dyDescent="0.25">
      <c r="A152" s="82"/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37191</v>
      </c>
      <c r="B7" s="51">
        <v>27.75</v>
      </c>
      <c r="C7" s="52">
        <v>29</v>
      </c>
      <c r="D7" s="51">
        <v>28.25</v>
      </c>
      <c r="E7" s="52">
        <v>28.5</v>
      </c>
      <c r="F7" s="51">
        <v>29</v>
      </c>
      <c r="G7" s="52">
        <v>28.75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44.5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37198</v>
      </c>
      <c r="B8" s="57">
        <v>27.75</v>
      </c>
      <c r="C8" s="58">
        <v>29.5</v>
      </c>
      <c r="D8" s="57">
        <v>28.75</v>
      </c>
      <c r="E8" s="58">
        <v>29.75</v>
      </c>
      <c r="F8" s="57">
        <v>29</v>
      </c>
      <c r="G8" s="58">
        <v>28.75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45.499996490478516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37205</v>
      </c>
      <c r="B9" s="57">
        <v>27.75</v>
      </c>
      <c r="C9" s="58">
        <v>29.5</v>
      </c>
      <c r="D9" s="57">
        <v>28.75</v>
      </c>
      <c r="E9" s="58">
        <v>29.75</v>
      </c>
      <c r="F9" s="57">
        <v>29</v>
      </c>
      <c r="G9" s="58">
        <v>28.75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45.499996490478516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37212</v>
      </c>
      <c r="B10" s="57">
        <v>27.75</v>
      </c>
      <c r="C10" s="58">
        <v>29.5</v>
      </c>
      <c r="D10" s="57">
        <v>28.75</v>
      </c>
      <c r="E10" s="58">
        <v>29.75</v>
      </c>
      <c r="F10" s="57">
        <v>29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45.499996490478516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32.1</v>
      </c>
      <c r="C11" s="58">
        <v>37</v>
      </c>
      <c r="D11" s="57">
        <v>36.75</v>
      </c>
      <c r="E11" s="58">
        <v>36.75</v>
      </c>
      <c r="F11" s="57">
        <v>34.1</v>
      </c>
      <c r="G11" s="58">
        <v>32.1</v>
      </c>
      <c r="H11" s="57"/>
      <c r="I11" s="58">
        <v>32.5</v>
      </c>
      <c r="J11" s="57"/>
      <c r="K11" s="58"/>
      <c r="L11" s="57"/>
      <c r="M11" s="58"/>
      <c r="N11" s="57"/>
      <c r="O11" s="58"/>
      <c r="Q11" s="57"/>
      <c r="R11" s="58">
        <v>44.765026942425166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32.75</v>
      </c>
      <c r="C12" s="58">
        <v>36.75</v>
      </c>
      <c r="D12" s="57">
        <v>36.75</v>
      </c>
      <c r="E12" s="58">
        <v>36.75</v>
      </c>
      <c r="F12" s="57">
        <v>35</v>
      </c>
      <c r="G12" s="58">
        <v>32.75</v>
      </c>
      <c r="H12" s="57"/>
      <c r="I12" s="58">
        <v>33.25</v>
      </c>
      <c r="J12" s="57"/>
      <c r="K12" s="58"/>
      <c r="L12" s="57"/>
      <c r="M12" s="58"/>
      <c r="N12" s="57"/>
      <c r="O12" s="58"/>
      <c r="Q12" s="57"/>
      <c r="R12" s="58">
        <v>52.436864095887735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32.25</v>
      </c>
      <c r="C13" s="58">
        <v>34.65</v>
      </c>
      <c r="D13" s="57">
        <v>34.75</v>
      </c>
      <c r="E13" s="58">
        <v>35.75</v>
      </c>
      <c r="F13" s="57">
        <v>34.25</v>
      </c>
      <c r="G13" s="58">
        <v>32.25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52.016257613609831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31.75</v>
      </c>
      <c r="C14" s="58">
        <v>31.5</v>
      </c>
      <c r="D14" s="57">
        <v>31.5</v>
      </c>
      <c r="E14" s="58">
        <v>34.5</v>
      </c>
      <c r="F14" s="57">
        <v>33.5</v>
      </c>
      <c r="G14" s="58">
        <v>31.75</v>
      </c>
      <c r="H14" s="57"/>
      <c r="I14" s="58">
        <v>31</v>
      </c>
      <c r="J14" s="57"/>
      <c r="K14" s="58"/>
      <c r="L14" s="57"/>
      <c r="M14" s="58"/>
      <c r="N14" s="57"/>
      <c r="O14" s="58"/>
      <c r="Q14" s="57"/>
      <c r="R14" s="58">
        <v>50.84777619792753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31</v>
      </c>
      <c r="C15" s="58">
        <v>31.25</v>
      </c>
      <c r="D15" s="57">
        <v>29.25</v>
      </c>
      <c r="E15" s="58">
        <v>31.5</v>
      </c>
      <c r="F15" s="57">
        <v>31.5</v>
      </c>
      <c r="G15" s="58">
        <v>31</v>
      </c>
      <c r="H15" s="57"/>
      <c r="I15" s="58">
        <v>29.75</v>
      </c>
      <c r="J15" s="57"/>
      <c r="K15" s="58"/>
      <c r="L15" s="57"/>
      <c r="M15" s="58"/>
      <c r="N15" s="57"/>
      <c r="O15" s="58"/>
      <c r="Q15" s="57"/>
      <c r="R15" s="58">
        <v>47.527106197032218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35</v>
      </c>
      <c r="C16" s="58">
        <v>30</v>
      </c>
      <c r="D16" s="57">
        <v>27.5</v>
      </c>
      <c r="E16" s="58">
        <v>31.25</v>
      </c>
      <c r="F16" s="57">
        <v>33</v>
      </c>
      <c r="G16" s="58">
        <v>35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48.065261846144821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43</v>
      </c>
      <c r="C17" s="58">
        <v>31.25</v>
      </c>
      <c r="D17" s="57">
        <v>28.75</v>
      </c>
      <c r="E17" s="58">
        <v>37.75</v>
      </c>
      <c r="F17" s="57">
        <v>39</v>
      </c>
      <c r="G17" s="58">
        <v>43</v>
      </c>
      <c r="H17" s="57"/>
      <c r="I17" s="58">
        <v>36.5</v>
      </c>
      <c r="J17" s="57"/>
      <c r="K17" s="58"/>
      <c r="L17" s="57"/>
      <c r="M17" s="58"/>
      <c r="N17" s="57"/>
      <c r="O17" s="58"/>
      <c r="Q17" s="57"/>
      <c r="R17" s="58">
        <v>49.014637001722896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50.25</v>
      </c>
      <c r="C18" s="58">
        <v>44.25</v>
      </c>
      <c r="D18" s="57">
        <v>41.25</v>
      </c>
      <c r="E18" s="58">
        <v>46.25</v>
      </c>
      <c r="F18" s="57">
        <v>46</v>
      </c>
      <c r="G18" s="58">
        <v>50.25</v>
      </c>
      <c r="H18" s="57"/>
      <c r="I18" s="58">
        <v>45.25</v>
      </c>
      <c r="J18" s="57"/>
      <c r="K18" s="58"/>
      <c r="L18" s="57"/>
      <c r="M18" s="58"/>
      <c r="N18" s="57"/>
      <c r="O18" s="58"/>
      <c r="Q18" s="57"/>
      <c r="R18" s="58">
        <v>47.820740124063136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59.5</v>
      </c>
      <c r="C19" s="58">
        <v>51</v>
      </c>
      <c r="D19" s="57">
        <v>48.5</v>
      </c>
      <c r="E19" s="58">
        <v>53.5</v>
      </c>
      <c r="F19" s="57">
        <v>54</v>
      </c>
      <c r="G19" s="58">
        <v>59.5</v>
      </c>
      <c r="H19" s="57"/>
      <c r="I19" s="58">
        <v>52.25</v>
      </c>
      <c r="J19" s="57"/>
      <c r="K19" s="58"/>
      <c r="L19" s="57"/>
      <c r="M19" s="58"/>
      <c r="N19" s="57"/>
      <c r="O19" s="58"/>
      <c r="Q19" s="57"/>
      <c r="R19" s="58">
        <v>48.549810542360973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48.75</v>
      </c>
      <c r="C20" s="58">
        <v>45</v>
      </c>
      <c r="D20" s="57">
        <v>41.5</v>
      </c>
      <c r="E20" s="58">
        <v>44.75</v>
      </c>
      <c r="F20" s="57">
        <v>45.5</v>
      </c>
      <c r="G20" s="58">
        <v>48.75</v>
      </c>
      <c r="H20" s="57"/>
      <c r="I20" s="58">
        <v>40.25</v>
      </c>
      <c r="J20" s="57"/>
      <c r="K20" s="58"/>
      <c r="L20" s="57"/>
      <c r="M20" s="58"/>
      <c r="N20" s="57"/>
      <c r="O20" s="58"/>
      <c r="Q20" s="57"/>
      <c r="R20" s="58">
        <v>48.558508412043217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36</v>
      </c>
      <c r="C21" s="58">
        <v>37</v>
      </c>
      <c r="D21" s="57">
        <v>37</v>
      </c>
      <c r="E21" s="58">
        <v>38.25</v>
      </c>
      <c r="F21" s="57">
        <v>38</v>
      </c>
      <c r="G21" s="58">
        <v>36</v>
      </c>
      <c r="H21" s="57"/>
      <c r="I21" s="58">
        <v>36.25</v>
      </c>
      <c r="J21" s="57"/>
      <c r="K21" s="58"/>
      <c r="L21" s="57"/>
      <c r="M21" s="58"/>
      <c r="N21" s="57"/>
      <c r="O21" s="58"/>
      <c r="Q21" s="57"/>
      <c r="R21" s="58">
        <v>50.000077154256672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34.75</v>
      </c>
      <c r="C22" s="58">
        <v>34</v>
      </c>
      <c r="D22" s="57">
        <v>34</v>
      </c>
      <c r="E22" s="58">
        <v>36</v>
      </c>
      <c r="F22" s="57">
        <v>37.5</v>
      </c>
      <c r="G22" s="58">
        <v>34.75</v>
      </c>
      <c r="H22" s="57"/>
      <c r="I22" s="58">
        <v>35.5</v>
      </c>
      <c r="J22" s="57"/>
      <c r="K22" s="58"/>
      <c r="L22" s="57"/>
      <c r="M22" s="58"/>
      <c r="N22" s="57"/>
      <c r="O22" s="58"/>
      <c r="Q22" s="57"/>
      <c r="R22" s="58">
        <v>54.779222742333168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35.25</v>
      </c>
      <c r="C23" s="58">
        <v>36.25</v>
      </c>
      <c r="D23" s="57">
        <v>36.25</v>
      </c>
      <c r="E23" s="58">
        <v>39.25</v>
      </c>
      <c r="F23" s="57">
        <v>39.5</v>
      </c>
      <c r="G23" s="58">
        <v>35.25</v>
      </c>
      <c r="H23" s="57"/>
      <c r="I23" s="58">
        <v>37.75</v>
      </c>
      <c r="J23" s="57"/>
      <c r="K23" s="58"/>
      <c r="L23" s="57"/>
      <c r="M23" s="58"/>
      <c r="N23" s="57"/>
      <c r="O23" s="58"/>
      <c r="Q23" s="57"/>
      <c r="R23" s="58">
        <v>58.676318395510577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35.5</v>
      </c>
      <c r="C24" s="58">
        <v>40.5</v>
      </c>
      <c r="D24" s="57">
        <v>40.5</v>
      </c>
      <c r="E24" s="58">
        <v>43</v>
      </c>
      <c r="F24" s="57">
        <v>39.75</v>
      </c>
      <c r="G24" s="58">
        <v>35.5</v>
      </c>
      <c r="H24" s="57"/>
      <c r="I24" s="58">
        <v>28.5</v>
      </c>
      <c r="J24" s="57"/>
      <c r="K24" s="58"/>
      <c r="L24" s="57"/>
      <c r="M24" s="58"/>
      <c r="N24" s="57"/>
      <c r="O24" s="58"/>
      <c r="Q24" s="57"/>
      <c r="R24" s="58">
        <v>50.915511202532855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35</v>
      </c>
      <c r="C25" s="58">
        <v>40.25</v>
      </c>
      <c r="D25" s="57">
        <v>40</v>
      </c>
      <c r="E25" s="58">
        <v>41</v>
      </c>
      <c r="F25" s="57">
        <v>38.25</v>
      </c>
      <c r="G25" s="58">
        <v>35</v>
      </c>
      <c r="H25" s="57"/>
      <c r="I25" s="58">
        <v>27.5</v>
      </c>
      <c r="J25" s="57"/>
      <c r="K25" s="58"/>
      <c r="L25" s="57"/>
      <c r="M25" s="58"/>
      <c r="N25" s="57"/>
      <c r="O25" s="58"/>
      <c r="Q25" s="57"/>
      <c r="R25" s="58">
        <v>49.539863699844275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35</v>
      </c>
      <c r="C26" s="58">
        <v>34.75</v>
      </c>
      <c r="D26" s="57">
        <v>34.5</v>
      </c>
      <c r="E26" s="58">
        <v>39</v>
      </c>
      <c r="F26" s="57">
        <v>36.75</v>
      </c>
      <c r="G26" s="58">
        <v>35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47.931950453898608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34.5</v>
      </c>
      <c r="C27" s="58">
        <v>35</v>
      </c>
      <c r="D27" s="57">
        <v>31.5</v>
      </c>
      <c r="E27" s="58">
        <v>35.5</v>
      </c>
      <c r="F27" s="57">
        <v>36.25</v>
      </c>
      <c r="G27" s="58">
        <v>34.5</v>
      </c>
      <c r="H27" s="57"/>
      <c r="I27" s="58">
        <v>23.5</v>
      </c>
      <c r="J27" s="57"/>
      <c r="K27" s="58"/>
      <c r="L27" s="57"/>
      <c r="M27" s="58"/>
      <c r="N27" s="57"/>
      <c r="O27" s="58"/>
      <c r="Q27" s="57"/>
      <c r="R27" s="58">
        <v>45.632070108783161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34.5</v>
      </c>
      <c r="C28" s="58">
        <v>31.5</v>
      </c>
      <c r="D28" s="57">
        <v>28</v>
      </c>
      <c r="E28" s="58">
        <v>35.75</v>
      </c>
      <c r="F28" s="57">
        <v>36.75</v>
      </c>
      <c r="G28" s="58">
        <v>34.5</v>
      </c>
      <c r="H28" s="57"/>
      <c r="I28" s="58">
        <v>24.5</v>
      </c>
      <c r="J28" s="57"/>
      <c r="K28" s="58"/>
      <c r="L28" s="57"/>
      <c r="M28" s="58"/>
      <c r="N28" s="57"/>
      <c r="O28" s="58"/>
      <c r="Q28" s="57"/>
      <c r="R28" s="58">
        <v>45.791004045975662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39</v>
      </c>
      <c r="C29" s="58">
        <v>32.25</v>
      </c>
      <c r="D29" s="57">
        <v>29</v>
      </c>
      <c r="E29" s="58">
        <v>40.75</v>
      </c>
      <c r="F29" s="57">
        <v>41.25</v>
      </c>
      <c r="G29" s="58">
        <v>39</v>
      </c>
      <c r="H29" s="57"/>
      <c r="I29" s="58">
        <v>28.5</v>
      </c>
      <c r="J29" s="57"/>
      <c r="K29" s="58"/>
      <c r="L29" s="57"/>
      <c r="M29" s="58"/>
      <c r="N29" s="57"/>
      <c r="O29" s="58"/>
      <c r="Q29" s="57"/>
      <c r="R29" s="58">
        <v>46.180106404134634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53.5</v>
      </c>
      <c r="C30" s="58">
        <v>52</v>
      </c>
      <c r="D30" s="57">
        <v>47.5</v>
      </c>
      <c r="E30" s="58">
        <v>51</v>
      </c>
      <c r="F30" s="57">
        <v>55.25</v>
      </c>
      <c r="G30" s="58">
        <v>53.5</v>
      </c>
      <c r="H30" s="57"/>
      <c r="I30" s="58">
        <v>38.75</v>
      </c>
      <c r="J30" s="57"/>
      <c r="K30" s="58"/>
      <c r="L30" s="57"/>
      <c r="M30" s="58"/>
      <c r="N30" s="57"/>
      <c r="O30" s="58"/>
      <c r="Q30" s="57"/>
      <c r="R30" s="58">
        <v>46.568383405655979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60</v>
      </c>
      <c r="C31" s="58">
        <v>59</v>
      </c>
      <c r="D31" s="57">
        <v>55.5</v>
      </c>
      <c r="E31" s="58">
        <v>59.5</v>
      </c>
      <c r="F31" s="57">
        <v>61.5</v>
      </c>
      <c r="G31" s="58">
        <v>60</v>
      </c>
      <c r="H31" s="57"/>
      <c r="I31" s="58">
        <v>47.5</v>
      </c>
      <c r="J31" s="57"/>
      <c r="K31" s="58"/>
      <c r="L31" s="57"/>
      <c r="M31" s="58"/>
      <c r="N31" s="57"/>
      <c r="O31" s="58"/>
      <c r="Q31" s="57"/>
      <c r="R31" s="58">
        <v>47.063632126679465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47.5</v>
      </c>
      <c r="C32" s="58">
        <v>49.25</v>
      </c>
      <c r="D32" s="57">
        <v>45.75</v>
      </c>
      <c r="E32" s="58">
        <v>54.75</v>
      </c>
      <c r="F32" s="57">
        <v>48.5</v>
      </c>
      <c r="G32" s="58">
        <v>47.5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47.035463745660294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37</v>
      </c>
      <c r="C33" s="58">
        <v>39.5</v>
      </c>
      <c r="D33" s="57">
        <v>39.25</v>
      </c>
      <c r="E33" s="58">
        <v>41.75</v>
      </c>
      <c r="F33" s="57">
        <v>38.25</v>
      </c>
      <c r="G33" s="58">
        <v>37</v>
      </c>
      <c r="H33" s="57"/>
      <c r="I33" s="58">
        <v>28</v>
      </c>
      <c r="J33" s="57"/>
      <c r="K33" s="58"/>
      <c r="L33" s="57"/>
      <c r="M33" s="58"/>
      <c r="N33" s="57"/>
      <c r="O33" s="58"/>
      <c r="Q33" s="57"/>
      <c r="R33" s="58">
        <v>47.22258673227239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35.75</v>
      </c>
      <c r="C34" s="58">
        <v>35.75</v>
      </c>
      <c r="D34" s="57">
        <v>35.5</v>
      </c>
      <c r="E34" s="58">
        <v>40</v>
      </c>
      <c r="F34" s="57">
        <v>38.5</v>
      </c>
      <c r="G34" s="58">
        <v>35.75</v>
      </c>
      <c r="H34" s="57"/>
      <c r="I34" s="58">
        <v>25.5</v>
      </c>
      <c r="J34" s="57"/>
      <c r="K34" s="58"/>
      <c r="L34" s="57"/>
      <c r="M34" s="58"/>
      <c r="N34" s="57"/>
      <c r="O34" s="58"/>
      <c r="Q34" s="57"/>
      <c r="R34" s="58">
        <v>50.4670287408888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35.5</v>
      </c>
      <c r="C35" s="58">
        <v>37.75</v>
      </c>
      <c r="D35" s="57">
        <v>37.5</v>
      </c>
      <c r="E35" s="58">
        <v>40.75</v>
      </c>
      <c r="F35" s="57">
        <v>39.25</v>
      </c>
      <c r="G35" s="58">
        <v>35.5</v>
      </c>
      <c r="H35" s="57"/>
      <c r="I35" s="58">
        <v>29</v>
      </c>
      <c r="J35" s="57"/>
      <c r="K35" s="58"/>
      <c r="L35" s="57"/>
      <c r="M35" s="58"/>
      <c r="N35" s="57"/>
      <c r="O35" s="58"/>
      <c r="Q35" s="57"/>
      <c r="R35" s="58">
        <v>52.58248313583929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36.15</v>
      </c>
      <c r="C36" s="58">
        <v>40.909999999999997</v>
      </c>
      <c r="D36" s="57">
        <v>40.65</v>
      </c>
      <c r="E36" s="58">
        <v>43.48</v>
      </c>
      <c r="F36" s="57">
        <v>40.25</v>
      </c>
      <c r="G36" s="58">
        <v>36.15</v>
      </c>
      <c r="H36" s="57"/>
      <c r="I36" s="58">
        <v>19.25</v>
      </c>
      <c r="J36" s="57"/>
      <c r="K36" s="58"/>
      <c r="L36" s="57"/>
      <c r="M36" s="58"/>
      <c r="N36" s="57"/>
      <c r="O36" s="58"/>
      <c r="Q36" s="57"/>
      <c r="R36" s="58">
        <v>48.000768313749241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35.68</v>
      </c>
      <c r="C37" s="58">
        <v>40.700000000000003</v>
      </c>
      <c r="D37" s="57">
        <v>40.22</v>
      </c>
      <c r="E37" s="58">
        <v>41.77</v>
      </c>
      <c r="F37" s="57">
        <v>38.86</v>
      </c>
      <c r="G37" s="58">
        <v>35.68</v>
      </c>
      <c r="H37" s="57"/>
      <c r="I37" s="58">
        <v>21.5</v>
      </c>
      <c r="J37" s="57"/>
      <c r="K37" s="58"/>
      <c r="L37" s="57"/>
      <c r="M37" s="58"/>
      <c r="N37" s="57"/>
      <c r="O37" s="58"/>
      <c r="Q37" s="57"/>
      <c r="R37" s="58">
        <v>46.537178261769334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35.68</v>
      </c>
      <c r="C38" s="58">
        <v>35.979999999999997</v>
      </c>
      <c r="D38" s="57">
        <v>35.49</v>
      </c>
      <c r="E38" s="58">
        <v>40.049999999999997</v>
      </c>
      <c r="F38" s="57">
        <v>37.479999999999997</v>
      </c>
      <c r="G38" s="58">
        <v>35.68</v>
      </c>
      <c r="H38" s="57"/>
      <c r="I38" s="58">
        <v>18.5</v>
      </c>
      <c r="J38" s="57"/>
      <c r="K38" s="58"/>
      <c r="L38" s="57"/>
      <c r="M38" s="58"/>
      <c r="N38" s="57"/>
      <c r="O38" s="58"/>
      <c r="Q38" s="57"/>
      <c r="R38" s="58">
        <v>44.643564037138177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35.22</v>
      </c>
      <c r="C39" s="58">
        <v>36.200000000000003</v>
      </c>
      <c r="D39" s="57">
        <v>32.92</v>
      </c>
      <c r="E39" s="58">
        <v>37.049999999999997</v>
      </c>
      <c r="F39" s="57">
        <v>37.01</v>
      </c>
      <c r="G39" s="58">
        <v>35.22</v>
      </c>
      <c r="H39" s="57"/>
      <c r="I39" s="58">
        <v>26.5</v>
      </c>
      <c r="J39" s="57"/>
      <c r="K39" s="58"/>
      <c r="L39" s="57"/>
      <c r="M39" s="58"/>
      <c r="N39" s="57"/>
      <c r="O39" s="58"/>
      <c r="Q39" s="57"/>
      <c r="R39" s="58">
        <v>41.948199727002418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35.22</v>
      </c>
      <c r="C40" s="58">
        <v>33.19</v>
      </c>
      <c r="D40" s="57">
        <v>29.91</v>
      </c>
      <c r="E40" s="58">
        <v>37.26</v>
      </c>
      <c r="F40" s="57">
        <v>37.479999999999997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42.154352509751156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39.39</v>
      </c>
      <c r="C41" s="58">
        <v>33.840000000000003</v>
      </c>
      <c r="D41" s="57">
        <v>30.77</v>
      </c>
      <c r="E41" s="58">
        <v>41.55</v>
      </c>
      <c r="F41" s="57">
        <v>41.65</v>
      </c>
      <c r="G41" s="58">
        <v>39.39</v>
      </c>
      <c r="H41" s="57"/>
      <c r="I41" s="58">
        <v>32.5</v>
      </c>
      <c r="J41" s="57"/>
      <c r="K41" s="58"/>
      <c r="L41" s="57"/>
      <c r="M41" s="58"/>
      <c r="N41" s="57"/>
      <c r="O41" s="58"/>
      <c r="Q41" s="57"/>
      <c r="R41" s="58">
        <v>42.678828652669111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52.83</v>
      </c>
      <c r="C42" s="58">
        <v>50.8</v>
      </c>
      <c r="D42" s="57">
        <v>46.66</v>
      </c>
      <c r="E42" s="58">
        <v>50.35</v>
      </c>
      <c r="F42" s="57">
        <v>54.62</v>
      </c>
      <c r="G42" s="58">
        <v>52.83</v>
      </c>
      <c r="H42" s="57"/>
      <c r="I42" s="58">
        <v>36.5</v>
      </c>
      <c r="J42" s="57"/>
      <c r="K42" s="58"/>
      <c r="L42" s="57"/>
      <c r="M42" s="58"/>
      <c r="N42" s="57"/>
      <c r="O42" s="58"/>
      <c r="Q42" s="57"/>
      <c r="R42" s="58">
        <v>43.302024262959989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58.86</v>
      </c>
      <c r="C43" s="58">
        <v>56.81</v>
      </c>
      <c r="D43" s="57">
        <v>53.53</v>
      </c>
      <c r="E43" s="58">
        <v>57.64</v>
      </c>
      <c r="F43" s="57">
        <v>60.41</v>
      </c>
      <c r="G43" s="58">
        <v>58.86</v>
      </c>
      <c r="H43" s="57"/>
      <c r="I43" s="58">
        <v>45.5</v>
      </c>
      <c r="J43" s="57"/>
      <c r="K43" s="58"/>
      <c r="L43" s="57"/>
      <c r="M43" s="58"/>
      <c r="N43" s="57"/>
      <c r="O43" s="58"/>
      <c r="Q43" s="57"/>
      <c r="R43" s="58">
        <v>43.830187084827259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47.27</v>
      </c>
      <c r="C44" s="58">
        <v>48.44</v>
      </c>
      <c r="D44" s="57">
        <v>45.16</v>
      </c>
      <c r="E44" s="58">
        <v>53.56</v>
      </c>
      <c r="F44" s="57">
        <v>48.36</v>
      </c>
      <c r="G44" s="58">
        <v>47.27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43.748017294324207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37.54</v>
      </c>
      <c r="C45" s="58">
        <v>40.07</v>
      </c>
      <c r="D45" s="57">
        <v>39.58</v>
      </c>
      <c r="E45" s="58">
        <v>42.41</v>
      </c>
      <c r="F45" s="57">
        <v>38.869999999999997</v>
      </c>
      <c r="G45" s="58">
        <v>37.54</v>
      </c>
      <c r="H45" s="57"/>
      <c r="I45" s="58">
        <v>30.5</v>
      </c>
      <c r="J45" s="57"/>
      <c r="K45" s="58"/>
      <c r="L45" s="57"/>
      <c r="M45" s="58"/>
      <c r="N45" s="57"/>
      <c r="O45" s="58"/>
      <c r="Q45" s="57"/>
      <c r="R45" s="58">
        <v>43.751135601054571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36.4</v>
      </c>
      <c r="C46" s="58">
        <v>36.85</v>
      </c>
      <c r="D46" s="57">
        <v>36.36</v>
      </c>
      <c r="E46" s="58">
        <v>40.909999999999997</v>
      </c>
      <c r="F46" s="57">
        <v>39.1</v>
      </c>
      <c r="G46" s="58">
        <v>36.4</v>
      </c>
      <c r="H46" s="57"/>
      <c r="I46" s="58">
        <v>26</v>
      </c>
      <c r="J46" s="57"/>
      <c r="K46" s="58"/>
      <c r="L46" s="57"/>
      <c r="M46" s="58"/>
      <c r="N46" s="57"/>
      <c r="O46" s="58"/>
      <c r="Q46" s="57"/>
      <c r="R46" s="58">
        <v>46.412210611384488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36.15</v>
      </c>
      <c r="C47" s="58">
        <v>38.57</v>
      </c>
      <c r="D47" s="57">
        <v>38.08</v>
      </c>
      <c r="E47" s="58">
        <v>41.55</v>
      </c>
      <c r="F47" s="57">
        <v>39.79</v>
      </c>
      <c r="G47" s="58">
        <v>36.15</v>
      </c>
      <c r="H47" s="57"/>
      <c r="I47" s="58">
        <v>28.75</v>
      </c>
      <c r="J47" s="57"/>
      <c r="K47" s="58"/>
      <c r="L47" s="57"/>
      <c r="M47" s="58"/>
      <c r="N47" s="57"/>
      <c r="O47" s="58"/>
      <c r="Q47" s="57"/>
      <c r="R47" s="58">
        <v>48.452308327395087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36.409999999999997</v>
      </c>
      <c r="C48" s="58">
        <v>41.4</v>
      </c>
      <c r="D48" s="57">
        <v>40.82</v>
      </c>
      <c r="E48" s="58">
        <v>43.9</v>
      </c>
      <c r="F48" s="57">
        <v>40.54</v>
      </c>
      <c r="G48" s="58">
        <v>36.409999999999997</v>
      </c>
      <c r="H48" s="57"/>
      <c r="I48" s="58">
        <v>19.25</v>
      </c>
      <c r="J48" s="57"/>
      <c r="K48" s="58"/>
      <c r="L48" s="57"/>
      <c r="M48" s="58"/>
      <c r="N48" s="57"/>
      <c r="O48" s="58"/>
      <c r="Q48" s="57"/>
      <c r="R48" s="58">
        <v>46.641530953965756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35.950000000000003</v>
      </c>
      <c r="C49" s="58">
        <v>41.23</v>
      </c>
      <c r="D49" s="57">
        <v>40.450000000000003</v>
      </c>
      <c r="E49" s="58">
        <v>42.43</v>
      </c>
      <c r="F49" s="57">
        <v>39.14</v>
      </c>
      <c r="G49" s="58">
        <v>35.950000000000003</v>
      </c>
      <c r="H49" s="57"/>
      <c r="I49" s="58">
        <v>21.5</v>
      </c>
      <c r="J49" s="57"/>
      <c r="K49" s="58"/>
      <c r="L49" s="57"/>
      <c r="M49" s="58"/>
      <c r="N49" s="57"/>
      <c r="O49" s="58"/>
      <c r="Q49" s="57"/>
      <c r="R49" s="58">
        <v>45.254448363018867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35.950000000000003</v>
      </c>
      <c r="C50" s="58">
        <v>37.17</v>
      </c>
      <c r="D50" s="57">
        <v>36.4</v>
      </c>
      <c r="E50" s="58">
        <v>40.96</v>
      </c>
      <c r="F50" s="57">
        <v>37.74</v>
      </c>
      <c r="G50" s="58">
        <v>35.950000000000003</v>
      </c>
      <c r="H50" s="57"/>
      <c r="I50" s="58">
        <v>18.5</v>
      </c>
      <c r="J50" s="57"/>
      <c r="K50" s="58"/>
      <c r="L50" s="57"/>
      <c r="M50" s="58"/>
      <c r="N50" s="57"/>
      <c r="O50" s="58"/>
      <c r="Q50" s="57"/>
      <c r="R50" s="58">
        <v>43.462111451097606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35.479999999999997</v>
      </c>
      <c r="C51" s="58">
        <v>37.36</v>
      </c>
      <c r="D51" s="57">
        <v>34.19</v>
      </c>
      <c r="E51" s="58">
        <v>38.39</v>
      </c>
      <c r="F51" s="57">
        <v>37.270000000000003</v>
      </c>
      <c r="G51" s="58">
        <v>35.479999999999997</v>
      </c>
      <c r="H51" s="57"/>
      <c r="I51" s="58">
        <v>25.5</v>
      </c>
      <c r="J51" s="57"/>
      <c r="K51" s="58"/>
      <c r="L51" s="57"/>
      <c r="M51" s="58"/>
      <c r="N51" s="57"/>
      <c r="O51" s="58"/>
      <c r="Q51" s="57"/>
      <c r="R51" s="58">
        <v>40.847437524641848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35.479999999999997</v>
      </c>
      <c r="C52" s="58">
        <v>34.78</v>
      </c>
      <c r="D52" s="57">
        <v>31.61</v>
      </c>
      <c r="E52" s="58">
        <v>38.57</v>
      </c>
      <c r="F52" s="57">
        <v>37.74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41.040382037514938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39.68</v>
      </c>
      <c r="C53" s="58">
        <v>35.340000000000003</v>
      </c>
      <c r="D53" s="57">
        <v>32.35</v>
      </c>
      <c r="E53" s="58">
        <v>42.25</v>
      </c>
      <c r="F53" s="57">
        <v>41.94</v>
      </c>
      <c r="G53" s="58">
        <v>39.68</v>
      </c>
      <c r="H53" s="57"/>
      <c r="I53" s="58">
        <v>30.5</v>
      </c>
      <c r="J53" s="57"/>
      <c r="K53" s="58"/>
      <c r="L53" s="57"/>
      <c r="M53" s="58"/>
      <c r="N53" s="57"/>
      <c r="O53" s="58"/>
      <c r="Q53" s="57"/>
      <c r="R53" s="58">
        <v>41.534165865699684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53.22</v>
      </c>
      <c r="C54" s="58">
        <v>49.94</v>
      </c>
      <c r="D54" s="57">
        <v>46</v>
      </c>
      <c r="E54" s="58">
        <v>49.78</v>
      </c>
      <c r="F54" s="57">
        <v>55</v>
      </c>
      <c r="G54" s="58">
        <v>53.22</v>
      </c>
      <c r="H54" s="57"/>
      <c r="I54" s="58">
        <v>27.5</v>
      </c>
      <c r="J54" s="57"/>
      <c r="K54" s="58"/>
      <c r="L54" s="57"/>
      <c r="M54" s="58"/>
      <c r="N54" s="57"/>
      <c r="O54" s="58"/>
      <c r="Q54" s="57"/>
      <c r="R54" s="58">
        <v>42.121482108021652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59.29</v>
      </c>
      <c r="C55" s="58">
        <v>55.11</v>
      </c>
      <c r="D55" s="57">
        <v>51.9</v>
      </c>
      <c r="E55" s="58">
        <v>56.03</v>
      </c>
      <c r="F55" s="57">
        <v>60.83</v>
      </c>
      <c r="G55" s="58">
        <v>59.29</v>
      </c>
      <c r="H55" s="57"/>
      <c r="I55" s="58">
        <v>36.5</v>
      </c>
      <c r="J55" s="57"/>
      <c r="K55" s="58"/>
      <c r="L55" s="57"/>
      <c r="M55" s="58"/>
      <c r="N55" s="57"/>
      <c r="O55" s="58"/>
      <c r="Q55" s="57"/>
      <c r="R55" s="58">
        <v>42.618851581809125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47.62</v>
      </c>
      <c r="C56" s="58">
        <v>47.92</v>
      </c>
      <c r="D56" s="57">
        <v>44.71</v>
      </c>
      <c r="E56" s="58">
        <v>52.54</v>
      </c>
      <c r="F56" s="57">
        <v>48.7</v>
      </c>
      <c r="G56" s="58">
        <v>47.62</v>
      </c>
      <c r="H56" s="57"/>
      <c r="I56" s="58">
        <v>23.25</v>
      </c>
      <c r="J56" s="57"/>
      <c r="K56" s="58"/>
      <c r="L56" s="57"/>
      <c r="M56" s="58"/>
      <c r="N56" s="57"/>
      <c r="O56" s="58"/>
      <c r="Q56" s="57"/>
      <c r="R56" s="58">
        <v>42.539712437786854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37.82</v>
      </c>
      <c r="C57" s="58">
        <v>40.72</v>
      </c>
      <c r="D57" s="57">
        <v>39.92</v>
      </c>
      <c r="E57" s="58">
        <v>42.98</v>
      </c>
      <c r="F57" s="57">
        <v>39.14</v>
      </c>
      <c r="G57" s="58">
        <v>37.82</v>
      </c>
      <c r="H57" s="57"/>
      <c r="I57" s="58">
        <v>27.5</v>
      </c>
      <c r="J57" s="57"/>
      <c r="K57" s="58"/>
      <c r="L57" s="57"/>
      <c r="M57" s="58"/>
      <c r="N57" s="57"/>
      <c r="O57" s="58"/>
      <c r="Q57" s="57"/>
      <c r="R57" s="58">
        <v>42.540418705516508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36.67</v>
      </c>
      <c r="C58" s="58">
        <v>37.96</v>
      </c>
      <c r="D58" s="57">
        <v>37.159999999999997</v>
      </c>
      <c r="E58" s="58">
        <v>41.7</v>
      </c>
      <c r="F58" s="57">
        <v>39.369999999999997</v>
      </c>
      <c r="G58" s="58">
        <v>36.67</v>
      </c>
      <c r="H58" s="57"/>
      <c r="I58" s="58">
        <v>23.5</v>
      </c>
      <c r="J58" s="57"/>
      <c r="K58" s="58"/>
      <c r="L58" s="57"/>
      <c r="M58" s="58"/>
      <c r="N58" s="57"/>
      <c r="O58" s="58"/>
      <c r="Q58" s="57"/>
      <c r="R58" s="58">
        <v>45.059503129897351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36.42</v>
      </c>
      <c r="C59" s="58">
        <v>39.44</v>
      </c>
      <c r="D59" s="57">
        <v>38.630000000000003</v>
      </c>
      <c r="E59" s="58">
        <v>42.25</v>
      </c>
      <c r="F59" s="57">
        <v>40.07</v>
      </c>
      <c r="G59" s="58">
        <v>36.42</v>
      </c>
      <c r="H59" s="57"/>
      <c r="I59" s="58">
        <v>26.25</v>
      </c>
      <c r="J59" s="57"/>
      <c r="K59" s="58"/>
      <c r="L59" s="57"/>
      <c r="M59" s="58"/>
      <c r="N59" s="57"/>
      <c r="O59" s="58"/>
      <c r="Q59" s="57"/>
      <c r="R59" s="58">
        <v>47.00248318406183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36.68</v>
      </c>
      <c r="C60" s="58">
        <v>42.16</v>
      </c>
      <c r="D60" s="57">
        <v>41.15</v>
      </c>
      <c r="E60" s="58">
        <v>44.24</v>
      </c>
      <c r="F60" s="57">
        <v>40.82</v>
      </c>
      <c r="G60" s="58">
        <v>36.68</v>
      </c>
      <c r="H60" s="57"/>
      <c r="I60" s="58">
        <v>19.5</v>
      </c>
      <c r="J60" s="57"/>
      <c r="K60" s="58"/>
      <c r="L60" s="57"/>
      <c r="M60" s="58"/>
      <c r="N60" s="57"/>
      <c r="O60" s="58"/>
      <c r="Q60" s="57"/>
      <c r="R60" s="58">
        <v>43.760313349127394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36.21</v>
      </c>
      <c r="C61" s="58">
        <v>42</v>
      </c>
      <c r="D61" s="57">
        <v>40.82</v>
      </c>
      <c r="E61" s="58">
        <v>42.91</v>
      </c>
      <c r="F61" s="57">
        <v>39.409999999999997</v>
      </c>
      <c r="G61" s="58">
        <v>36.21</v>
      </c>
      <c r="H61" s="57"/>
      <c r="I61" s="58">
        <v>21.75</v>
      </c>
      <c r="J61" s="57"/>
      <c r="K61" s="58"/>
      <c r="L61" s="57"/>
      <c r="M61" s="58"/>
      <c r="N61" s="57"/>
      <c r="O61" s="58"/>
      <c r="Q61" s="57"/>
      <c r="R61" s="58">
        <v>42.517510292336866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36.21</v>
      </c>
      <c r="C62" s="58">
        <v>38.28</v>
      </c>
      <c r="D62" s="57">
        <v>37.130000000000003</v>
      </c>
      <c r="E62" s="58">
        <v>41.57</v>
      </c>
      <c r="F62" s="57">
        <v>38</v>
      </c>
      <c r="G62" s="58">
        <v>36.21</v>
      </c>
      <c r="H62" s="57"/>
      <c r="I62" s="58">
        <v>18.75</v>
      </c>
      <c r="J62" s="57"/>
      <c r="K62" s="58"/>
      <c r="L62" s="57"/>
      <c r="M62" s="58"/>
      <c r="N62" s="57"/>
      <c r="O62" s="58"/>
      <c r="Q62" s="57"/>
      <c r="R62" s="58">
        <v>40.901135596616733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35.74</v>
      </c>
      <c r="C63" s="58">
        <v>38.46</v>
      </c>
      <c r="D63" s="57">
        <v>35.119999999999997</v>
      </c>
      <c r="E63" s="58">
        <v>39.24</v>
      </c>
      <c r="F63" s="57">
        <v>37.53</v>
      </c>
      <c r="G63" s="58">
        <v>35.74</v>
      </c>
      <c r="H63" s="57"/>
      <c r="I63" s="58">
        <v>25.75</v>
      </c>
      <c r="J63" s="57"/>
      <c r="K63" s="58"/>
      <c r="L63" s="57"/>
      <c r="M63" s="58"/>
      <c r="N63" s="57"/>
      <c r="O63" s="58"/>
      <c r="Q63" s="57"/>
      <c r="R63" s="58">
        <v>38.469943464364697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35.74</v>
      </c>
      <c r="C64" s="58">
        <v>36.1</v>
      </c>
      <c r="D64" s="57">
        <v>32.770000000000003</v>
      </c>
      <c r="E64" s="58">
        <v>39.409999999999997</v>
      </c>
      <c r="F64" s="57">
        <v>38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38.664483857155368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39.97</v>
      </c>
      <c r="C65" s="58">
        <v>36.61</v>
      </c>
      <c r="D65" s="57">
        <v>33.44</v>
      </c>
      <c r="E65" s="58">
        <v>42.74</v>
      </c>
      <c r="F65" s="57">
        <v>42.23</v>
      </c>
      <c r="G65" s="58">
        <v>39.97</v>
      </c>
      <c r="H65" s="57"/>
      <c r="I65" s="58">
        <v>30.75</v>
      </c>
      <c r="J65" s="57"/>
      <c r="K65" s="58"/>
      <c r="L65" s="57"/>
      <c r="M65" s="58"/>
      <c r="N65" s="57"/>
      <c r="O65" s="58"/>
      <c r="Q65" s="57"/>
      <c r="R65" s="58">
        <v>39.136175014363729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53.61</v>
      </c>
      <c r="C66" s="58">
        <v>49.98</v>
      </c>
      <c r="D66" s="57">
        <v>45.87</v>
      </c>
      <c r="E66" s="58">
        <v>49.57</v>
      </c>
      <c r="F66" s="57">
        <v>55.38</v>
      </c>
      <c r="G66" s="58">
        <v>53.61</v>
      </c>
      <c r="H66" s="57"/>
      <c r="I66" s="58">
        <v>27.75</v>
      </c>
      <c r="J66" s="57"/>
      <c r="K66" s="58"/>
      <c r="L66" s="57"/>
      <c r="M66" s="58"/>
      <c r="N66" s="57"/>
      <c r="O66" s="58"/>
      <c r="Q66" s="57"/>
      <c r="R66" s="58">
        <v>39.692221447910974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59.73</v>
      </c>
      <c r="C67" s="58">
        <v>54.73</v>
      </c>
      <c r="D67" s="57">
        <v>51.24</v>
      </c>
      <c r="E67" s="58">
        <v>55.23</v>
      </c>
      <c r="F67" s="57">
        <v>61.26</v>
      </c>
      <c r="G67" s="58">
        <v>59.73</v>
      </c>
      <c r="H67" s="57"/>
      <c r="I67" s="58">
        <v>36.75</v>
      </c>
      <c r="J67" s="57"/>
      <c r="K67" s="58"/>
      <c r="L67" s="57"/>
      <c r="M67" s="58"/>
      <c r="N67" s="57"/>
      <c r="O67" s="58"/>
      <c r="Q67" s="57"/>
      <c r="R67" s="58">
        <v>40.16561627827339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47.97</v>
      </c>
      <c r="C68" s="58">
        <v>48.14</v>
      </c>
      <c r="D68" s="57">
        <v>44.7</v>
      </c>
      <c r="E68" s="58">
        <v>52.07</v>
      </c>
      <c r="F68" s="57">
        <v>49.04</v>
      </c>
      <c r="G68" s="58">
        <v>47.97</v>
      </c>
      <c r="H68" s="57"/>
      <c r="I68" s="58">
        <v>23.5</v>
      </c>
      <c r="J68" s="57"/>
      <c r="K68" s="58"/>
      <c r="L68" s="57"/>
      <c r="M68" s="58"/>
      <c r="N68" s="57"/>
      <c r="O68" s="58"/>
      <c r="Q68" s="57"/>
      <c r="R68" s="58">
        <v>40.111076182012503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38.090000000000003</v>
      </c>
      <c r="C69" s="58">
        <v>41.54</v>
      </c>
      <c r="D69" s="57">
        <v>40.33</v>
      </c>
      <c r="E69" s="58">
        <v>43.41</v>
      </c>
      <c r="F69" s="57">
        <v>39.409999999999997</v>
      </c>
      <c r="G69" s="58">
        <v>38.090000000000003</v>
      </c>
      <c r="H69" s="57"/>
      <c r="I69" s="58">
        <v>27.75</v>
      </c>
      <c r="J69" s="57"/>
      <c r="K69" s="58"/>
      <c r="L69" s="57"/>
      <c r="M69" s="58"/>
      <c r="N69" s="57"/>
      <c r="O69" s="58"/>
      <c r="Q69" s="57"/>
      <c r="R69" s="58">
        <v>40.128501708479469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36.93</v>
      </c>
      <c r="C70" s="58">
        <v>39.01</v>
      </c>
      <c r="D70" s="57">
        <v>37.82</v>
      </c>
      <c r="E70" s="58">
        <v>42.25</v>
      </c>
      <c r="F70" s="57">
        <v>39.65</v>
      </c>
      <c r="G70" s="58">
        <v>36.93</v>
      </c>
      <c r="H70" s="57"/>
      <c r="I70" s="58">
        <v>23.75</v>
      </c>
      <c r="J70" s="57"/>
      <c r="K70" s="58"/>
      <c r="L70" s="57"/>
      <c r="M70" s="58"/>
      <c r="N70" s="57"/>
      <c r="O70" s="58"/>
      <c r="Q70" s="57"/>
      <c r="R70" s="58">
        <v>42.507924564100698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36.68</v>
      </c>
      <c r="C71" s="58">
        <v>40.369999999999997</v>
      </c>
      <c r="D71" s="57">
        <v>39.159999999999997</v>
      </c>
      <c r="E71" s="58">
        <v>42.75</v>
      </c>
      <c r="F71" s="57">
        <v>40.35</v>
      </c>
      <c r="G71" s="58">
        <v>36.68</v>
      </c>
      <c r="H71" s="57"/>
      <c r="I71" s="58">
        <v>26.5</v>
      </c>
      <c r="J71" s="57"/>
      <c r="K71" s="58"/>
      <c r="L71" s="57"/>
      <c r="M71" s="58"/>
      <c r="N71" s="57"/>
      <c r="O71" s="58"/>
      <c r="Q71" s="57"/>
      <c r="R71" s="58">
        <v>44.290223412911388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36.950000000000003</v>
      </c>
      <c r="C72" s="58">
        <v>42.91</v>
      </c>
      <c r="D72" s="57">
        <v>41.49</v>
      </c>
      <c r="E72" s="58">
        <v>44.57</v>
      </c>
      <c r="F72" s="57">
        <v>41.1</v>
      </c>
      <c r="G72" s="58">
        <v>36.950000000000003</v>
      </c>
      <c r="H72" s="57"/>
      <c r="I72" s="58">
        <v>28.85</v>
      </c>
      <c r="J72" s="57"/>
      <c r="K72" s="58"/>
      <c r="L72" s="57"/>
      <c r="M72" s="58"/>
      <c r="N72" s="57"/>
      <c r="O72" s="58"/>
      <c r="Q72" s="57"/>
      <c r="R72" s="58">
        <v>45.104464210641055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36.479999999999997</v>
      </c>
      <c r="C73" s="58">
        <v>42.77</v>
      </c>
      <c r="D73" s="57">
        <v>41.19</v>
      </c>
      <c r="E73" s="58">
        <v>43.37</v>
      </c>
      <c r="F73" s="57">
        <v>39.68</v>
      </c>
      <c r="G73" s="58">
        <v>36.479999999999997</v>
      </c>
      <c r="H73" s="57"/>
      <c r="I73" s="58">
        <v>31.1</v>
      </c>
      <c r="J73" s="57"/>
      <c r="K73" s="58"/>
      <c r="L73" s="57"/>
      <c r="M73" s="58"/>
      <c r="N73" s="57"/>
      <c r="O73" s="58"/>
      <c r="Q73" s="57"/>
      <c r="R73" s="58">
        <v>43.843790745399637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36.479999999999997</v>
      </c>
      <c r="C74" s="58">
        <v>39.369999999999997</v>
      </c>
      <c r="D74" s="57">
        <v>37.83</v>
      </c>
      <c r="E74" s="58">
        <v>42.16</v>
      </c>
      <c r="F74" s="57">
        <v>38.26</v>
      </c>
      <c r="G74" s="58">
        <v>36.479999999999997</v>
      </c>
      <c r="H74" s="57"/>
      <c r="I74" s="58">
        <v>28.1</v>
      </c>
      <c r="J74" s="57"/>
      <c r="K74" s="58"/>
      <c r="L74" s="57"/>
      <c r="M74" s="58"/>
      <c r="N74" s="57"/>
      <c r="O74" s="58"/>
      <c r="Q74" s="57"/>
      <c r="R74" s="58">
        <v>42.209805713636179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36</v>
      </c>
      <c r="C75" s="58">
        <v>39.53</v>
      </c>
      <c r="D75" s="57">
        <v>36</v>
      </c>
      <c r="E75" s="58">
        <v>40.049999999999997</v>
      </c>
      <c r="F75" s="57">
        <v>37.79</v>
      </c>
      <c r="G75" s="58">
        <v>36</v>
      </c>
      <c r="H75" s="57"/>
      <c r="I75" s="58">
        <v>35.1</v>
      </c>
      <c r="J75" s="57"/>
      <c r="K75" s="58"/>
      <c r="L75" s="57"/>
      <c r="M75" s="58"/>
      <c r="N75" s="57"/>
      <c r="O75" s="58"/>
      <c r="Q75" s="57"/>
      <c r="R75" s="58">
        <v>39.69763425837175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36</v>
      </c>
      <c r="C76" s="58">
        <v>37.36</v>
      </c>
      <c r="D76" s="57">
        <v>33.86</v>
      </c>
      <c r="E76" s="58">
        <v>40.200000000000003</v>
      </c>
      <c r="F76" s="57">
        <v>38.26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39.879844075519252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40.270000000000003</v>
      </c>
      <c r="C77" s="58">
        <v>37.840000000000003</v>
      </c>
      <c r="D77" s="57">
        <v>34.479999999999997</v>
      </c>
      <c r="E77" s="58">
        <v>43.22</v>
      </c>
      <c r="F77" s="57">
        <v>42.52</v>
      </c>
      <c r="G77" s="58">
        <v>40.270000000000003</v>
      </c>
      <c r="H77" s="57"/>
      <c r="I77" s="58">
        <v>41.1</v>
      </c>
      <c r="J77" s="57"/>
      <c r="K77" s="58"/>
      <c r="L77" s="57"/>
      <c r="M77" s="58"/>
      <c r="N77" s="57"/>
      <c r="O77" s="58"/>
      <c r="Q77" s="57"/>
      <c r="R77" s="58">
        <v>40.338757627871985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54.01</v>
      </c>
      <c r="C78" s="58">
        <v>50.09</v>
      </c>
      <c r="D78" s="57">
        <v>45.79</v>
      </c>
      <c r="E78" s="58">
        <v>49.4</v>
      </c>
      <c r="F78" s="57">
        <v>55.77</v>
      </c>
      <c r="G78" s="58">
        <v>54.01</v>
      </c>
      <c r="H78" s="57"/>
      <c r="I78" s="58">
        <v>48.1</v>
      </c>
      <c r="J78" s="57"/>
      <c r="K78" s="58"/>
      <c r="L78" s="57"/>
      <c r="M78" s="58"/>
      <c r="N78" s="57"/>
      <c r="O78" s="58"/>
      <c r="Q78" s="57"/>
      <c r="R78" s="58">
        <v>40.881796378088431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60.16</v>
      </c>
      <c r="C79" s="58">
        <v>54.43</v>
      </c>
      <c r="D79" s="57">
        <v>50.68</v>
      </c>
      <c r="E79" s="58">
        <v>54.53</v>
      </c>
      <c r="F79" s="57">
        <v>61.68</v>
      </c>
      <c r="G79" s="58">
        <v>60.16</v>
      </c>
      <c r="H79" s="57"/>
      <c r="I79" s="58">
        <v>57.1</v>
      </c>
      <c r="J79" s="57"/>
      <c r="K79" s="58"/>
      <c r="L79" s="57"/>
      <c r="M79" s="58"/>
      <c r="N79" s="57"/>
      <c r="O79" s="58"/>
      <c r="Q79" s="57"/>
      <c r="R79" s="58">
        <v>41.340635008937433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48.32</v>
      </c>
      <c r="C80" s="58">
        <v>48.4</v>
      </c>
      <c r="D80" s="57">
        <v>44.72</v>
      </c>
      <c r="E80" s="58">
        <v>51.67</v>
      </c>
      <c r="F80" s="57">
        <v>49.38</v>
      </c>
      <c r="G80" s="58">
        <v>48.32</v>
      </c>
      <c r="H80" s="57"/>
      <c r="I80" s="58">
        <v>39.85</v>
      </c>
      <c r="J80" s="57"/>
      <c r="K80" s="58"/>
      <c r="L80" s="57"/>
      <c r="M80" s="58"/>
      <c r="N80" s="57"/>
      <c r="O80" s="58"/>
      <c r="Q80" s="57"/>
      <c r="R80" s="58">
        <v>41.270018129951225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38.369999999999997</v>
      </c>
      <c r="C81" s="58">
        <v>42.36</v>
      </c>
      <c r="D81" s="57">
        <v>40.76</v>
      </c>
      <c r="E81" s="58">
        <v>43.82</v>
      </c>
      <c r="F81" s="57">
        <v>39.68</v>
      </c>
      <c r="G81" s="58">
        <v>38.369999999999997</v>
      </c>
      <c r="H81" s="57"/>
      <c r="I81" s="58">
        <v>40.1</v>
      </c>
      <c r="J81" s="57"/>
      <c r="K81" s="58"/>
      <c r="L81" s="57"/>
      <c r="M81" s="58"/>
      <c r="N81" s="57"/>
      <c r="O81" s="58"/>
      <c r="Q81" s="57"/>
      <c r="R81" s="58">
        <v>41.271464253605728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37.200000000000003</v>
      </c>
      <c r="C82" s="58">
        <v>40.04</v>
      </c>
      <c r="D82" s="57">
        <v>38.47</v>
      </c>
      <c r="E82" s="58">
        <v>42.77</v>
      </c>
      <c r="F82" s="57">
        <v>39.92</v>
      </c>
      <c r="G82" s="58">
        <v>37.200000000000003</v>
      </c>
      <c r="H82" s="57"/>
      <c r="I82" s="58">
        <v>36.1</v>
      </c>
      <c r="J82" s="57"/>
      <c r="K82" s="58"/>
      <c r="L82" s="57"/>
      <c r="M82" s="58"/>
      <c r="N82" s="57"/>
      <c r="O82" s="58"/>
      <c r="Q82" s="57"/>
      <c r="R82" s="58">
        <v>43.64336330163632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36.950000000000003</v>
      </c>
      <c r="C83" s="58">
        <v>41.29</v>
      </c>
      <c r="D83" s="57">
        <v>39.69</v>
      </c>
      <c r="E83" s="58">
        <v>43.22</v>
      </c>
      <c r="F83" s="57">
        <v>40.630000000000003</v>
      </c>
      <c r="G83" s="58">
        <v>36.950000000000003</v>
      </c>
      <c r="H83" s="57"/>
      <c r="I83" s="58">
        <v>38.85</v>
      </c>
      <c r="J83" s="57"/>
      <c r="K83" s="58"/>
      <c r="L83" s="57"/>
      <c r="M83" s="58"/>
      <c r="N83" s="57"/>
      <c r="O83" s="58"/>
      <c r="Q83" s="57"/>
      <c r="R83" s="58">
        <v>45.425658346047349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37.22</v>
      </c>
      <c r="C84" s="58">
        <v>43.67</v>
      </c>
      <c r="D84" s="57">
        <v>41.91</v>
      </c>
      <c r="E84" s="58">
        <v>44.89</v>
      </c>
      <c r="F84" s="57">
        <v>41.38</v>
      </c>
      <c r="G84" s="58">
        <v>37.22</v>
      </c>
      <c r="H84" s="57"/>
      <c r="I84" s="58">
        <v>29.2</v>
      </c>
      <c r="J84" s="57"/>
      <c r="K84" s="58"/>
      <c r="L84" s="57"/>
      <c r="M84" s="58"/>
      <c r="N84" s="57"/>
      <c r="O84" s="58"/>
      <c r="Q84" s="57"/>
      <c r="R84" s="58">
        <v>46.269399678018317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36.74</v>
      </c>
      <c r="C85" s="58">
        <v>43.53</v>
      </c>
      <c r="D85" s="57">
        <v>41.63</v>
      </c>
      <c r="E85" s="58">
        <v>43.78</v>
      </c>
      <c r="F85" s="57">
        <v>39.950000000000003</v>
      </c>
      <c r="G85" s="58">
        <v>36.74</v>
      </c>
      <c r="H85" s="57"/>
      <c r="I85" s="58">
        <v>31.45</v>
      </c>
      <c r="J85" s="57"/>
      <c r="K85" s="58"/>
      <c r="L85" s="57"/>
      <c r="M85" s="58"/>
      <c r="N85" s="57"/>
      <c r="O85" s="58"/>
      <c r="Q85" s="57"/>
      <c r="R85" s="58">
        <v>45.0071517796611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36.74</v>
      </c>
      <c r="C86" s="58">
        <v>40.35</v>
      </c>
      <c r="D86" s="57">
        <v>38.5</v>
      </c>
      <c r="E86" s="58">
        <v>42.66</v>
      </c>
      <c r="F86" s="57">
        <v>38.53</v>
      </c>
      <c r="G86" s="58">
        <v>36.74</v>
      </c>
      <c r="H86" s="57"/>
      <c r="I86" s="58">
        <v>28.45</v>
      </c>
      <c r="J86" s="57"/>
      <c r="K86" s="58"/>
      <c r="L86" s="57"/>
      <c r="M86" s="58"/>
      <c r="N86" s="57"/>
      <c r="O86" s="58"/>
      <c r="Q86" s="57"/>
      <c r="R86" s="58">
        <v>43.371611334994057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36.26</v>
      </c>
      <c r="C87" s="58">
        <v>40.5</v>
      </c>
      <c r="D87" s="57">
        <v>36.799999999999997</v>
      </c>
      <c r="E87" s="58">
        <v>40.71</v>
      </c>
      <c r="F87" s="57">
        <v>38.049999999999997</v>
      </c>
      <c r="G87" s="58">
        <v>36.26</v>
      </c>
      <c r="H87" s="57"/>
      <c r="I87" s="58">
        <v>35.450000000000003</v>
      </c>
      <c r="J87" s="57"/>
      <c r="K87" s="58"/>
      <c r="L87" s="57"/>
      <c r="M87" s="58"/>
      <c r="N87" s="57"/>
      <c r="O87" s="58"/>
      <c r="Q87" s="57"/>
      <c r="R87" s="58">
        <v>40.857457448095083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36.26</v>
      </c>
      <c r="C88" s="58">
        <v>38.479999999999997</v>
      </c>
      <c r="D88" s="57">
        <v>34.81</v>
      </c>
      <c r="E88" s="58">
        <v>40.85</v>
      </c>
      <c r="F88" s="57">
        <v>38.53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41.038887066194683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40.56</v>
      </c>
      <c r="C89" s="58">
        <v>38.92</v>
      </c>
      <c r="D89" s="57">
        <v>35.39</v>
      </c>
      <c r="E89" s="58">
        <v>43.64</v>
      </c>
      <c r="F89" s="57">
        <v>42.81</v>
      </c>
      <c r="G89" s="58">
        <v>40.56</v>
      </c>
      <c r="H89" s="57"/>
      <c r="I89" s="58">
        <v>41.45</v>
      </c>
      <c r="J89" s="57"/>
      <c r="K89" s="58"/>
      <c r="L89" s="57"/>
      <c r="M89" s="58"/>
      <c r="N89" s="57"/>
      <c r="O89" s="58"/>
      <c r="Q89" s="57"/>
      <c r="R89" s="58">
        <v>41.497084617126895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54.4</v>
      </c>
      <c r="C90" s="58">
        <v>50.38</v>
      </c>
      <c r="D90" s="57">
        <v>45.92</v>
      </c>
      <c r="E90" s="58">
        <v>49.37</v>
      </c>
      <c r="F90" s="57">
        <v>56.15</v>
      </c>
      <c r="G90" s="58">
        <v>54.4</v>
      </c>
      <c r="H90" s="57"/>
      <c r="I90" s="58">
        <v>48.45</v>
      </c>
      <c r="J90" s="57"/>
      <c r="K90" s="58"/>
      <c r="L90" s="57"/>
      <c r="M90" s="58"/>
      <c r="N90" s="57"/>
      <c r="O90" s="58"/>
      <c r="Q90" s="57"/>
      <c r="R90" s="58">
        <v>42.039443247902781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60.6</v>
      </c>
      <c r="C91" s="58">
        <v>54.45</v>
      </c>
      <c r="D91" s="57">
        <v>50.47</v>
      </c>
      <c r="E91" s="58">
        <v>54.12</v>
      </c>
      <c r="F91" s="57">
        <v>62.1</v>
      </c>
      <c r="G91" s="58">
        <v>60.6</v>
      </c>
      <c r="H91" s="57"/>
      <c r="I91" s="58">
        <v>57.45</v>
      </c>
      <c r="J91" s="57"/>
      <c r="K91" s="58"/>
      <c r="L91" s="57"/>
      <c r="M91" s="58"/>
      <c r="N91" s="57"/>
      <c r="O91" s="58"/>
      <c r="Q91" s="57"/>
      <c r="R91" s="58">
        <v>42.497518564148791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48.67</v>
      </c>
      <c r="C92" s="58">
        <v>48.8</v>
      </c>
      <c r="D92" s="57">
        <v>44.93</v>
      </c>
      <c r="E92" s="58">
        <v>51.47</v>
      </c>
      <c r="F92" s="57">
        <v>49.72</v>
      </c>
      <c r="G92" s="58">
        <v>48.67</v>
      </c>
      <c r="H92" s="57"/>
      <c r="I92" s="58">
        <v>40.200000000000003</v>
      </c>
      <c r="J92" s="57"/>
      <c r="K92" s="58"/>
      <c r="L92" s="57"/>
      <c r="M92" s="58"/>
      <c r="N92" s="57"/>
      <c r="O92" s="58"/>
      <c r="Q92" s="57"/>
      <c r="R92" s="58">
        <v>42.425954602777175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38.65</v>
      </c>
      <c r="C93" s="58">
        <v>43.15</v>
      </c>
      <c r="D93" s="57">
        <v>41.23</v>
      </c>
      <c r="E93" s="58">
        <v>44.21</v>
      </c>
      <c r="F93" s="57">
        <v>39.96</v>
      </c>
      <c r="G93" s="58">
        <v>38.65</v>
      </c>
      <c r="H93" s="57"/>
      <c r="I93" s="58">
        <v>40.450000000000003</v>
      </c>
      <c r="J93" s="57"/>
      <c r="K93" s="58"/>
      <c r="L93" s="57"/>
      <c r="M93" s="58"/>
      <c r="N93" s="57"/>
      <c r="O93" s="58"/>
      <c r="Q93" s="57"/>
      <c r="R93" s="58">
        <v>42.426505094170615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37.47</v>
      </c>
      <c r="C94" s="58">
        <v>40.98</v>
      </c>
      <c r="D94" s="57">
        <v>39.1</v>
      </c>
      <c r="E94" s="58">
        <v>43.23</v>
      </c>
      <c r="F94" s="57">
        <v>40.19</v>
      </c>
      <c r="G94" s="58">
        <v>37.47</v>
      </c>
      <c r="H94" s="57"/>
      <c r="I94" s="58">
        <v>36.450000000000003</v>
      </c>
      <c r="J94" s="57"/>
      <c r="K94" s="58"/>
      <c r="L94" s="57"/>
      <c r="M94" s="58"/>
      <c r="N94" s="57"/>
      <c r="O94" s="58"/>
      <c r="Q94" s="57"/>
      <c r="R94" s="58">
        <v>44.563843642544562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37.22</v>
      </c>
      <c r="C95" s="58">
        <v>42.15</v>
      </c>
      <c r="D95" s="57">
        <v>40.25</v>
      </c>
      <c r="E95" s="58">
        <v>43.65</v>
      </c>
      <c r="F95" s="57">
        <v>40.909999999999997</v>
      </c>
      <c r="G95" s="58">
        <v>37.22</v>
      </c>
      <c r="H95" s="57"/>
      <c r="I95" s="58">
        <v>39.200000000000003</v>
      </c>
      <c r="J95" s="57"/>
      <c r="K95" s="58"/>
      <c r="L95" s="57"/>
      <c r="M95" s="58"/>
      <c r="N95" s="57"/>
      <c r="O95" s="58"/>
      <c r="Q95" s="57"/>
      <c r="R95" s="58">
        <v>46.368652380769717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37.479999999999997</v>
      </c>
      <c r="C96" s="58">
        <v>44.35</v>
      </c>
      <c r="D96" s="57">
        <v>42.34</v>
      </c>
      <c r="E96" s="58">
        <v>45.26</v>
      </c>
      <c r="F96" s="57">
        <v>41.67</v>
      </c>
      <c r="G96" s="58">
        <v>37.479999999999997</v>
      </c>
      <c r="H96" s="57"/>
      <c r="I96" s="58">
        <v>29.7</v>
      </c>
      <c r="J96" s="57"/>
      <c r="K96" s="58"/>
      <c r="L96" s="57"/>
      <c r="M96" s="58"/>
      <c r="N96" s="57"/>
      <c r="O96" s="58"/>
      <c r="Q96" s="57"/>
      <c r="R96" s="58">
        <v>47.266752628854974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37</v>
      </c>
      <c r="C97" s="58">
        <v>44.23</v>
      </c>
      <c r="D97" s="57">
        <v>42.08</v>
      </c>
      <c r="E97" s="58">
        <v>44.23</v>
      </c>
      <c r="F97" s="57">
        <v>40.229999999999997</v>
      </c>
      <c r="G97" s="58">
        <v>37</v>
      </c>
      <c r="H97" s="57"/>
      <c r="I97" s="58">
        <v>31.95</v>
      </c>
      <c r="J97" s="57"/>
      <c r="K97" s="58"/>
      <c r="L97" s="57"/>
      <c r="M97" s="58"/>
      <c r="N97" s="57"/>
      <c r="O97" s="58"/>
      <c r="Q97" s="57"/>
      <c r="R97" s="58">
        <v>46.026218980935958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37</v>
      </c>
      <c r="C98" s="58">
        <v>41.26</v>
      </c>
      <c r="D98" s="57">
        <v>39.17</v>
      </c>
      <c r="E98" s="58">
        <v>43.19</v>
      </c>
      <c r="F98" s="57">
        <v>38.79</v>
      </c>
      <c r="G98" s="58">
        <v>37</v>
      </c>
      <c r="H98" s="57"/>
      <c r="I98" s="58">
        <v>28.95</v>
      </c>
      <c r="J98" s="57"/>
      <c r="K98" s="58"/>
      <c r="L98" s="57"/>
      <c r="M98" s="58"/>
      <c r="N98" s="57"/>
      <c r="O98" s="58"/>
      <c r="Q98" s="57"/>
      <c r="R98" s="58">
        <v>44.408454949053201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36.520000000000003</v>
      </c>
      <c r="C99" s="58">
        <v>41.41</v>
      </c>
      <c r="D99" s="57">
        <v>37.58</v>
      </c>
      <c r="E99" s="58">
        <v>41.38</v>
      </c>
      <c r="F99" s="57">
        <v>38.31</v>
      </c>
      <c r="G99" s="58">
        <v>36.520000000000003</v>
      </c>
      <c r="H99" s="57"/>
      <c r="I99" s="58">
        <v>36</v>
      </c>
      <c r="J99" s="57"/>
      <c r="K99" s="58"/>
      <c r="L99" s="57"/>
      <c r="M99" s="58"/>
      <c r="N99" s="57"/>
      <c r="O99" s="58"/>
      <c r="Q99" s="57"/>
      <c r="R99" s="58">
        <v>41.488269606820467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36.520000000000003</v>
      </c>
      <c r="C100" s="58">
        <v>39.520000000000003</v>
      </c>
      <c r="D100" s="57">
        <v>35.729999999999997</v>
      </c>
      <c r="E100" s="58">
        <v>41.51</v>
      </c>
      <c r="F100" s="57">
        <v>38.79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41.692162190504085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40.85</v>
      </c>
      <c r="C101" s="58">
        <v>39.94</v>
      </c>
      <c r="D101" s="57">
        <v>36.270000000000003</v>
      </c>
      <c r="E101" s="58">
        <v>44.11</v>
      </c>
      <c r="F101" s="57">
        <v>43.1</v>
      </c>
      <c r="G101" s="58">
        <v>40.85</v>
      </c>
      <c r="H101" s="57"/>
      <c r="I101" s="58">
        <v>42</v>
      </c>
      <c r="J101" s="57"/>
      <c r="K101" s="58"/>
      <c r="L101" s="57"/>
      <c r="M101" s="58"/>
      <c r="N101" s="57"/>
      <c r="O101" s="58"/>
      <c r="Q101" s="57"/>
      <c r="R101" s="58">
        <v>42.175352797859418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54.79</v>
      </c>
      <c r="C102" s="58">
        <v>50.66</v>
      </c>
      <c r="D102" s="57">
        <v>46.07</v>
      </c>
      <c r="E102" s="58">
        <v>49.42</v>
      </c>
      <c r="F102" s="57">
        <v>56.53</v>
      </c>
      <c r="G102" s="58">
        <v>54.79</v>
      </c>
      <c r="H102" s="57"/>
      <c r="I102" s="58">
        <v>49</v>
      </c>
      <c r="J102" s="57"/>
      <c r="K102" s="58"/>
      <c r="L102" s="57"/>
      <c r="M102" s="58"/>
      <c r="N102" s="57"/>
      <c r="O102" s="58"/>
      <c r="Q102" s="57"/>
      <c r="R102" s="58">
        <v>42.743330160228822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61.04</v>
      </c>
      <c r="C103" s="58">
        <v>54.47</v>
      </c>
      <c r="D103" s="57">
        <v>50.32</v>
      </c>
      <c r="E103" s="58">
        <v>53.83</v>
      </c>
      <c r="F103" s="57">
        <v>62.52</v>
      </c>
      <c r="G103" s="58">
        <v>61.04</v>
      </c>
      <c r="H103" s="57"/>
      <c r="I103" s="58">
        <v>58</v>
      </c>
      <c r="J103" s="57"/>
      <c r="K103" s="58"/>
      <c r="L103" s="57"/>
      <c r="M103" s="58"/>
      <c r="N103" s="57"/>
      <c r="O103" s="58"/>
      <c r="Q103" s="57"/>
      <c r="R103" s="58">
        <v>43.228507495590719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49.02</v>
      </c>
      <c r="C104" s="58">
        <v>49.19</v>
      </c>
      <c r="D104" s="57">
        <v>45.15</v>
      </c>
      <c r="E104" s="58">
        <v>51.37</v>
      </c>
      <c r="F104" s="57">
        <v>50.06</v>
      </c>
      <c r="G104" s="58">
        <v>49.02</v>
      </c>
      <c r="H104" s="57"/>
      <c r="I104" s="58">
        <v>40.700000000000003</v>
      </c>
      <c r="J104" s="57"/>
      <c r="K104" s="58"/>
      <c r="L104" s="57"/>
      <c r="M104" s="58"/>
      <c r="N104" s="57"/>
      <c r="O104" s="58"/>
      <c r="Q104" s="57"/>
      <c r="R104" s="58">
        <v>43.182098359220838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38.93</v>
      </c>
      <c r="C105" s="58">
        <v>43.91</v>
      </c>
      <c r="D105" s="57">
        <v>41.71</v>
      </c>
      <c r="E105" s="58">
        <v>44.63</v>
      </c>
      <c r="F105" s="57">
        <v>40.229999999999997</v>
      </c>
      <c r="G105" s="58">
        <v>38.93</v>
      </c>
      <c r="H105" s="57"/>
      <c r="I105" s="58">
        <v>41</v>
      </c>
      <c r="J105" s="57"/>
      <c r="K105" s="58"/>
      <c r="L105" s="57"/>
      <c r="M105" s="58"/>
      <c r="N105" s="57"/>
      <c r="O105" s="58"/>
      <c r="Q105" s="57"/>
      <c r="R105" s="58">
        <v>43.207855186703085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37.74</v>
      </c>
      <c r="C106" s="58">
        <v>41.89</v>
      </c>
      <c r="D106" s="57">
        <v>39.729999999999997</v>
      </c>
      <c r="E106" s="58">
        <v>43.73</v>
      </c>
      <c r="F106" s="57">
        <v>40.47</v>
      </c>
      <c r="G106" s="58">
        <v>37.74</v>
      </c>
      <c r="H106" s="57"/>
      <c r="I106" s="58">
        <v>37</v>
      </c>
      <c r="J106" s="57"/>
      <c r="K106" s="58"/>
      <c r="L106" s="57"/>
      <c r="M106" s="58"/>
      <c r="N106" s="57"/>
      <c r="O106" s="58"/>
      <c r="Q106" s="57"/>
      <c r="R106" s="58">
        <v>45.804164674459756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37.49</v>
      </c>
      <c r="C107" s="58">
        <v>42.98</v>
      </c>
      <c r="D107" s="57">
        <v>40.79</v>
      </c>
      <c r="E107" s="58">
        <v>44.12</v>
      </c>
      <c r="F107" s="57">
        <v>41.19</v>
      </c>
      <c r="G107" s="58">
        <v>37.49</v>
      </c>
      <c r="H107" s="57"/>
      <c r="I107" s="58">
        <v>39.700000000000003</v>
      </c>
      <c r="J107" s="57"/>
      <c r="K107" s="58"/>
      <c r="L107" s="57"/>
      <c r="M107" s="58"/>
      <c r="N107" s="57"/>
      <c r="O107" s="58"/>
      <c r="Q107" s="57"/>
      <c r="R107" s="58">
        <v>47.627094081679665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37.75</v>
      </c>
      <c r="C108" s="58">
        <v>45.36</v>
      </c>
      <c r="D108" s="57">
        <v>42.77</v>
      </c>
      <c r="E108" s="58">
        <v>45.63</v>
      </c>
      <c r="F108" s="57">
        <v>41.95</v>
      </c>
      <c r="G108" s="58">
        <v>37.75</v>
      </c>
      <c r="H108" s="57"/>
      <c r="I108" s="58">
        <v>30.2</v>
      </c>
      <c r="J108" s="57"/>
      <c r="K108" s="58"/>
      <c r="L108" s="57"/>
      <c r="M108" s="58"/>
      <c r="N108" s="57"/>
      <c r="O108" s="58"/>
      <c r="Q108" s="57"/>
      <c r="R108" s="58">
        <v>48.56794224753552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37.270000000000003</v>
      </c>
      <c r="C109" s="58">
        <v>45.24</v>
      </c>
      <c r="D109" s="57">
        <v>42.53</v>
      </c>
      <c r="E109" s="58">
        <v>44.67</v>
      </c>
      <c r="F109" s="57">
        <v>40.5</v>
      </c>
      <c r="G109" s="58">
        <v>37.270000000000003</v>
      </c>
      <c r="H109" s="57"/>
      <c r="I109" s="58">
        <v>32.450000000000003</v>
      </c>
      <c r="J109" s="57"/>
      <c r="K109" s="58"/>
      <c r="L109" s="57"/>
      <c r="M109" s="58"/>
      <c r="N109" s="57"/>
      <c r="O109" s="58"/>
      <c r="Q109" s="57"/>
      <c r="R109" s="58">
        <v>47.324857908306903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37.270000000000003</v>
      </c>
      <c r="C110" s="58">
        <v>42.45</v>
      </c>
      <c r="D110" s="57">
        <v>39.82</v>
      </c>
      <c r="E110" s="58">
        <v>43.72</v>
      </c>
      <c r="F110" s="57">
        <v>39.049999999999997</v>
      </c>
      <c r="G110" s="58">
        <v>37.270000000000003</v>
      </c>
      <c r="H110" s="57"/>
      <c r="I110" s="58">
        <v>29.45</v>
      </c>
      <c r="J110" s="57"/>
      <c r="K110" s="58"/>
      <c r="L110" s="57"/>
      <c r="M110" s="58"/>
      <c r="N110" s="57"/>
      <c r="O110" s="58"/>
      <c r="Q110" s="57"/>
      <c r="R110" s="58">
        <v>45.700954949770853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36.78</v>
      </c>
      <c r="C111" s="58">
        <v>42.59</v>
      </c>
      <c r="D111" s="57">
        <v>38.35</v>
      </c>
      <c r="E111" s="58">
        <v>42.04</v>
      </c>
      <c r="F111" s="57">
        <v>38.57</v>
      </c>
      <c r="G111" s="58">
        <v>36.78</v>
      </c>
      <c r="H111" s="57"/>
      <c r="I111" s="58">
        <v>36.75</v>
      </c>
      <c r="J111" s="57"/>
      <c r="K111" s="58"/>
      <c r="L111" s="57"/>
      <c r="M111" s="58"/>
      <c r="N111" s="57"/>
      <c r="O111" s="58"/>
      <c r="Q111" s="57"/>
      <c r="R111" s="58">
        <v>42.339766713524718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36.78</v>
      </c>
      <c r="C112" s="58">
        <v>40.81</v>
      </c>
      <c r="D112" s="57">
        <v>36.619999999999997</v>
      </c>
      <c r="E112" s="58">
        <v>42.16</v>
      </c>
      <c r="F112" s="57">
        <v>39.049999999999997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42.55032468593717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41.14</v>
      </c>
      <c r="C113" s="58">
        <v>41.2</v>
      </c>
      <c r="D113" s="57">
        <v>37.119999999999997</v>
      </c>
      <c r="E113" s="58">
        <v>44.56</v>
      </c>
      <c r="F113" s="57">
        <v>43.4</v>
      </c>
      <c r="G113" s="58">
        <v>41.14</v>
      </c>
      <c r="H113" s="57"/>
      <c r="I113" s="58">
        <v>42.75</v>
      </c>
      <c r="J113" s="57"/>
      <c r="K113" s="58"/>
      <c r="L113" s="57"/>
      <c r="M113" s="58"/>
      <c r="N113" s="57"/>
      <c r="O113" s="58"/>
      <c r="Q113" s="57"/>
      <c r="R113" s="58">
        <v>43.04252060643303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55.18</v>
      </c>
      <c r="C114" s="58">
        <v>51.29</v>
      </c>
      <c r="D114" s="57">
        <v>46.25</v>
      </c>
      <c r="E114" s="58">
        <v>49.49</v>
      </c>
      <c r="F114" s="57">
        <v>56.91</v>
      </c>
      <c r="G114" s="58">
        <v>55.18</v>
      </c>
      <c r="H114" s="57"/>
      <c r="I114" s="58">
        <v>49.75</v>
      </c>
      <c r="J114" s="57"/>
      <c r="K114" s="58"/>
      <c r="L114" s="57"/>
      <c r="M114" s="58"/>
      <c r="N114" s="57"/>
      <c r="O114" s="58"/>
      <c r="Q114" s="57"/>
      <c r="R114" s="58">
        <v>43.620098927354654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61.47</v>
      </c>
      <c r="C115" s="58">
        <v>54.88</v>
      </c>
      <c r="D115" s="57">
        <v>50.2</v>
      </c>
      <c r="E115" s="58">
        <v>53.57</v>
      </c>
      <c r="F115" s="57">
        <v>62.95</v>
      </c>
      <c r="G115" s="58">
        <v>61.47</v>
      </c>
      <c r="H115" s="57"/>
      <c r="I115" s="58">
        <v>58.75</v>
      </c>
      <c r="J115" s="57"/>
      <c r="K115" s="58"/>
      <c r="L115" s="57"/>
      <c r="M115" s="58"/>
      <c r="N115" s="57"/>
      <c r="O115" s="58"/>
      <c r="Q115" s="57"/>
      <c r="R115" s="58">
        <v>44.114545902324664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49.37</v>
      </c>
      <c r="C116" s="58">
        <v>49.91</v>
      </c>
      <c r="D116" s="57">
        <v>45.4</v>
      </c>
      <c r="E116" s="58">
        <v>51.29</v>
      </c>
      <c r="F116" s="57">
        <v>50.4</v>
      </c>
      <c r="G116" s="58">
        <v>49.37</v>
      </c>
      <c r="H116" s="57"/>
      <c r="I116" s="58">
        <v>41.2</v>
      </c>
      <c r="J116" s="57"/>
      <c r="K116" s="58"/>
      <c r="L116" s="57"/>
      <c r="M116" s="58"/>
      <c r="N116" s="57"/>
      <c r="O116" s="58"/>
      <c r="Q116" s="57"/>
      <c r="R116" s="58">
        <v>44.073314567556153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39.21</v>
      </c>
      <c r="C117" s="58">
        <v>44.95</v>
      </c>
      <c r="D117" s="57">
        <v>42.19</v>
      </c>
      <c r="E117" s="58">
        <v>45.05</v>
      </c>
      <c r="F117" s="57">
        <v>40.5</v>
      </c>
      <c r="G117" s="58">
        <v>39.21</v>
      </c>
      <c r="H117" s="57"/>
      <c r="I117" s="58">
        <v>41.75</v>
      </c>
      <c r="J117" s="57"/>
      <c r="K117" s="58"/>
      <c r="L117" s="57"/>
      <c r="M117" s="58"/>
      <c r="N117" s="57"/>
      <c r="O117" s="58"/>
      <c r="Q117" s="57"/>
      <c r="R117" s="58">
        <v>44.104644852931195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38</v>
      </c>
      <c r="C118" s="58">
        <v>43.04</v>
      </c>
      <c r="D118" s="57">
        <v>40.35</v>
      </c>
      <c r="E118" s="58">
        <v>44.21</v>
      </c>
      <c r="F118" s="57">
        <v>40.74</v>
      </c>
      <c r="G118" s="58">
        <v>38</v>
      </c>
      <c r="H118" s="57"/>
      <c r="I118" s="58">
        <v>37.75</v>
      </c>
      <c r="J118" s="57"/>
      <c r="K118" s="58"/>
      <c r="L118" s="57"/>
      <c r="M118" s="58"/>
      <c r="N118" s="57"/>
      <c r="O118" s="58"/>
      <c r="Q118" s="57"/>
      <c r="R118" s="58">
        <v>46.361151603772889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37.75</v>
      </c>
      <c r="C119" s="58">
        <v>44.07</v>
      </c>
      <c r="D119" s="57">
        <v>41.34</v>
      </c>
      <c r="E119" s="58">
        <v>44.58</v>
      </c>
      <c r="F119" s="57">
        <v>41.47</v>
      </c>
      <c r="G119" s="58">
        <v>37.75</v>
      </c>
      <c r="H119" s="57"/>
      <c r="I119" s="58">
        <v>40.200000000000003</v>
      </c>
      <c r="J119" s="57"/>
      <c r="K119" s="58"/>
      <c r="L119" s="57"/>
      <c r="M119" s="58"/>
      <c r="N119" s="57"/>
      <c r="O119" s="58"/>
      <c r="Q119" s="57"/>
      <c r="R119" s="58">
        <v>48.204575359530857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38.020000000000003</v>
      </c>
      <c r="C120" s="58">
        <v>46.36</v>
      </c>
      <c r="D120" s="57">
        <v>43.21</v>
      </c>
      <c r="E120" s="58">
        <v>46</v>
      </c>
      <c r="F120" s="57">
        <v>42.23</v>
      </c>
      <c r="G120" s="58">
        <v>38.020000000000003</v>
      </c>
      <c r="H120" s="57"/>
      <c r="I120" s="58">
        <v>30.7</v>
      </c>
      <c r="J120" s="57"/>
      <c r="K120" s="58"/>
      <c r="L120" s="57"/>
      <c r="M120" s="58"/>
      <c r="N120" s="57"/>
      <c r="O120" s="58"/>
      <c r="Q120" s="57"/>
      <c r="R120" s="58">
        <v>40.755655775684417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37.53</v>
      </c>
      <c r="C121" s="58">
        <v>46.25</v>
      </c>
      <c r="D121" s="57">
        <v>42.99</v>
      </c>
      <c r="E121" s="58">
        <v>45.11</v>
      </c>
      <c r="F121" s="57">
        <v>40.770000000000003</v>
      </c>
      <c r="G121" s="58">
        <v>37.53</v>
      </c>
      <c r="H121" s="57"/>
      <c r="I121" s="58">
        <v>32.950000000000003</v>
      </c>
      <c r="J121" s="57"/>
      <c r="K121" s="58"/>
      <c r="L121" s="57"/>
      <c r="M121" s="58"/>
      <c r="N121" s="57"/>
      <c r="O121" s="58"/>
      <c r="Q121" s="57"/>
      <c r="R121" s="58">
        <v>39.686008306357806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37.53</v>
      </c>
      <c r="C122" s="58">
        <v>43.63</v>
      </c>
      <c r="D122" s="57">
        <v>40.46</v>
      </c>
      <c r="E122" s="58">
        <v>44.23</v>
      </c>
      <c r="F122" s="57">
        <v>39.31</v>
      </c>
      <c r="G122" s="58">
        <v>37.53</v>
      </c>
      <c r="H122" s="57"/>
      <c r="I122" s="58">
        <v>29.95</v>
      </c>
      <c r="J122" s="57"/>
      <c r="K122" s="58"/>
      <c r="L122" s="57"/>
      <c r="M122" s="58"/>
      <c r="N122" s="57"/>
      <c r="O122" s="58"/>
      <c r="Q122" s="57"/>
      <c r="R122" s="58">
        <v>38.291094749942957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37.049999999999997</v>
      </c>
      <c r="C123" s="58">
        <v>43.76</v>
      </c>
      <c r="D123" s="57">
        <v>39.090000000000003</v>
      </c>
      <c r="E123" s="58">
        <v>42.67</v>
      </c>
      <c r="F123" s="57">
        <v>38.83</v>
      </c>
      <c r="G123" s="58">
        <v>37.049999999999997</v>
      </c>
      <c r="H123" s="57"/>
      <c r="I123" s="58">
        <v>37.25</v>
      </c>
      <c r="J123" s="57"/>
      <c r="K123" s="58"/>
      <c r="L123" s="57"/>
      <c r="M123" s="58"/>
      <c r="N123" s="57"/>
      <c r="O123" s="58"/>
      <c r="Q123" s="57"/>
      <c r="R123" s="58">
        <v>35.773171220400933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37.049999999999997</v>
      </c>
      <c r="C124" s="58">
        <v>42.09</v>
      </c>
      <c r="D124" s="57">
        <v>37.49</v>
      </c>
      <c r="E124" s="58">
        <v>42.78</v>
      </c>
      <c r="F124" s="57">
        <v>39.31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35.948977162075707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41.43</v>
      </c>
      <c r="C125" s="58">
        <v>42.46</v>
      </c>
      <c r="D125" s="57">
        <v>37.950000000000003</v>
      </c>
      <c r="E125" s="58">
        <v>45.01</v>
      </c>
      <c r="F125" s="57">
        <v>43.69</v>
      </c>
      <c r="G125" s="58">
        <v>41.43</v>
      </c>
      <c r="H125" s="57"/>
      <c r="I125" s="58">
        <v>43.25</v>
      </c>
      <c r="J125" s="57"/>
      <c r="K125" s="58"/>
      <c r="L125" s="57"/>
      <c r="M125" s="58"/>
      <c r="N125" s="57"/>
      <c r="O125" s="58"/>
      <c r="Q125" s="57"/>
      <c r="R125" s="58">
        <v>36.365607223845508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55.57</v>
      </c>
      <c r="C126" s="58">
        <v>51.94</v>
      </c>
      <c r="D126" s="57">
        <v>46.45</v>
      </c>
      <c r="E126" s="58">
        <v>49.58</v>
      </c>
      <c r="F126" s="57">
        <v>57.3</v>
      </c>
      <c r="G126" s="58">
        <v>55.57</v>
      </c>
      <c r="H126" s="57"/>
      <c r="I126" s="58">
        <v>50.25</v>
      </c>
      <c r="J126" s="57"/>
      <c r="K126" s="58"/>
      <c r="L126" s="57"/>
      <c r="M126" s="58"/>
      <c r="N126" s="57"/>
      <c r="O126" s="58"/>
      <c r="Q126" s="57"/>
      <c r="R126" s="58">
        <v>36.855344482735966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61.91</v>
      </c>
      <c r="C127" s="58">
        <v>55.32</v>
      </c>
      <c r="D127" s="57">
        <v>50.13</v>
      </c>
      <c r="E127" s="58">
        <v>53.37</v>
      </c>
      <c r="F127" s="57">
        <v>63.37</v>
      </c>
      <c r="G127" s="58">
        <v>61.91</v>
      </c>
      <c r="H127" s="57"/>
      <c r="I127" s="58">
        <v>59.25</v>
      </c>
      <c r="J127" s="57"/>
      <c r="K127" s="58"/>
      <c r="L127" s="57"/>
      <c r="M127" s="58"/>
      <c r="N127" s="57"/>
      <c r="O127" s="58"/>
      <c r="Q127" s="57"/>
      <c r="R127" s="58">
        <v>37.273687596455652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49.72</v>
      </c>
      <c r="C128" s="58">
        <v>50.65</v>
      </c>
      <c r="D128" s="57">
        <v>45.66</v>
      </c>
      <c r="E128" s="58">
        <v>51.25</v>
      </c>
      <c r="F128" s="57">
        <v>50.74</v>
      </c>
      <c r="G128" s="58">
        <v>49.72</v>
      </c>
      <c r="H128" s="57"/>
      <c r="I128" s="58">
        <v>41.7</v>
      </c>
      <c r="J128" s="57"/>
      <c r="K128" s="58"/>
      <c r="L128" s="57"/>
      <c r="M128" s="58"/>
      <c r="N128" s="57"/>
      <c r="O128" s="58"/>
      <c r="Q128" s="57"/>
      <c r="R128" s="58">
        <v>37.233671418454392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39.479999999999997</v>
      </c>
      <c r="C129" s="58">
        <v>45.98</v>
      </c>
      <c r="D129" s="57">
        <v>42.68</v>
      </c>
      <c r="E129" s="58">
        <v>45.47</v>
      </c>
      <c r="F129" s="57">
        <v>40.770000000000003</v>
      </c>
      <c r="G129" s="58">
        <v>39.479999999999997</v>
      </c>
      <c r="H129" s="57"/>
      <c r="I129" s="58">
        <v>42.25</v>
      </c>
      <c r="J129" s="57"/>
      <c r="K129" s="58"/>
      <c r="L129" s="57"/>
      <c r="M129" s="58"/>
      <c r="N129" s="57"/>
      <c r="O129" s="58"/>
      <c r="Q129" s="57"/>
      <c r="R129" s="58">
        <v>37.255880187543795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38.270000000000003</v>
      </c>
      <c r="C130" s="58">
        <v>44.19</v>
      </c>
      <c r="D130" s="57">
        <v>40.96</v>
      </c>
      <c r="E130" s="58">
        <v>44.69</v>
      </c>
      <c r="F130" s="57">
        <v>41.02</v>
      </c>
      <c r="G130" s="58">
        <v>38.270000000000003</v>
      </c>
      <c r="H130" s="57"/>
      <c r="I130" s="58">
        <v>38.25</v>
      </c>
      <c r="J130" s="57"/>
      <c r="K130" s="58"/>
      <c r="L130" s="57"/>
      <c r="M130" s="58"/>
      <c r="N130" s="57"/>
      <c r="O130" s="58"/>
      <c r="Q130" s="57"/>
      <c r="R130" s="58">
        <v>39.494542458273983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38.020000000000003</v>
      </c>
      <c r="C131" s="58">
        <v>45.16</v>
      </c>
      <c r="D131" s="57">
        <v>41.88</v>
      </c>
      <c r="E131" s="58">
        <v>45.03</v>
      </c>
      <c r="F131" s="57">
        <v>41.75</v>
      </c>
      <c r="G131" s="58">
        <v>38.020000000000003</v>
      </c>
      <c r="H131" s="57"/>
      <c r="I131" s="58">
        <v>40.700000000000003</v>
      </c>
      <c r="J131" s="57"/>
      <c r="K131" s="58"/>
      <c r="L131" s="57"/>
      <c r="M131" s="58"/>
      <c r="N131" s="57"/>
      <c r="O131" s="58"/>
      <c r="Q131" s="57"/>
      <c r="R131" s="58">
        <v>41.066359418228878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38.29</v>
      </c>
      <c r="C132" s="58">
        <v>47.36</v>
      </c>
      <c r="D132" s="57">
        <v>43.65</v>
      </c>
      <c r="E132" s="58">
        <v>46.37</v>
      </c>
      <c r="F132" s="57">
        <v>42.51</v>
      </c>
      <c r="G132" s="58">
        <v>38.29</v>
      </c>
      <c r="H132" s="57"/>
      <c r="I132" s="58">
        <v>30.95</v>
      </c>
      <c r="J132" s="57"/>
      <c r="K132" s="58"/>
      <c r="L132" s="57"/>
      <c r="M132" s="58"/>
      <c r="N132" s="57"/>
      <c r="O132" s="58"/>
      <c r="Q132" s="57"/>
      <c r="R132" s="58">
        <v>40.755655775684417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37.799999999999997</v>
      </c>
      <c r="C133" s="58">
        <v>47.26</v>
      </c>
      <c r="D133" s="57">
        <v>43.44</v>
      </c>
      <c r="E133" s="58">
        <v>45.55</v>
      </c>
      <c r="F133" s="57">
        <v>41.04</v>
      </c>
      <c r="G133" s="58">
        <v>37.799999999999997</v>
      </c>
      <c r="H133" s="57"/>
      <c r="I133" s="58">
        <v>33.200000000000003</v>
      </c>
      <c r="J133" s="57"/>
      <c r="K133" s="58"/>
      <c r="L133" s="57"/>
      <c r="M133" s="58"/>
      <c r="N133" s="57"/>
      <c r="O133" s="58"/>
      <c r="Q133" s="57"/>
      <c r="R133" s="58">
        <v>39.686008306357806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37.799999999999997</v>
      </c>
      <c r="C134" s="58">
        <v>44.8</v>
      </c>
      <c r="D134" s="57">
        <v>41.1</v>
      </c>
      <c r="E134" s="58">
        <v>44.72</v>
      </c>
      <c r="F134" s="57">
        <v>39.58</v>
      </c>
      <c r="G134" s="58">
        <v>37.799999999999997</v>
      </c>
      <c r="H134" s="57"/>
      <c r="I134" s="58">
        <v>30.2</v>
      </c>
      <c r="J134" s="57"/>
      <c r="K134" s="58"/>
      <c r="L134" s="57"/>
      <c r="M134" s="58"/>
      <c r="N134" s="57"/>
      <c r="O134" s="58"/>
      <c r="Q134" s="57"/>
      <c r="R134" s="58">
        <v>38.291094749942957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37.31</v>
      </c>
      <c r="C135" s="58">
        <v>44.92</v>
      </c>
      <c r="D135" s="57">
        <v>39.82</v>
      </c>
      <c r="E135" s="58">
        <v>43.28</v>
      </c>
      <c r="F135" s="57">
        <v>39.090000000000003</v>
      </c>
      <c r="G135" s="58">
        <v>37.31</v>
      </c>
      <c r="H135" s="57"/>
      <c r="I135" s="58">
        <v>37.5</v>
      </c>
      <c r="J135" s="57"/>
      <c r="K135" s="58"/>
      <c r="L135" s="57"/>
      <c r="M135" s="58"/>
      <c r="N135" s="57"/>
      <c r="O135" s="58"/>
      <c r="Q135" s="57"/>
      <c r="R135" s="58">
        <v>35.773171220400933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37.31</v>
      </c>
      <c r="C136" s="58">
        <v>43.35</v>
      </c>
      <c r="D136" s="57">
        <v>38.33</v>
      </c>
      <c r="E136" s="58">
        <v>43.39</v>
      </c>
      <c r="F136" s="57">
        <v>39.58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35.948977162075707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41.72</v>
      </c>
      <c r="C137" s="58">
        <v>43.7</v>
      </c>
      <c r="D137" s="57">
        <v>38.76</v>
      </c>
      <c r="E137" s="58">
        <v>45.45</v>
      </c>
      <c r="F137" s="57">
        <v>43.98</v>
      </c>
      <c r="G137" s="58">
        <v>41.72</v>
      </c>
      <c r="H137" s="57"/>
      <c r="I137" s="58">
        <v>43.5</v>
      </c>
      <c r="J137" s="57"/>
      <c r="K137" s="58"/>
      <c r="L137" s="57"/>
      <c r="M137" s="58"/>
      <c r="N137" s="57"/>
      <c r="O137" s="58"/>
      <c r="Q137" s="57"/>
      <c r="R137" s="58">
        <v>36.365607223845508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55.96</v>
      </c>
      <c r="C138" s="58">
        <v>52.62</v>
      </c>
      <c r="D138" s="57">
        <v>46.67</v>
      </c>
      <c r="E138" s="58">
        <v>49.69</v>
      </c>
      <c r="F138" s="57">
        <v>57.68</v>
      </c>
      <c r="G138" s="58">
        <v>55.96</v>
      </c>
      <c r="H138" s="57"/>
      <c r="I138" s="58">
        <v>50.5</v>
      </c>
      <c r="J138" s="57"/>
      <c r="K138" s="58"/>
      <c r="L138" s="57"/>
      <c r="M138" s="58"/>
      <c r="N138" s="57"/>
      <c r="O138" s="58"/>
      <c r="Q138" s="57"/>
      <c r="R138" s="58">
        <v>36.855344482735966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62.34</v>
      </c>
      <c r="C139" s="58">
        <v>55.79</v>
      </c>
      <c r="D139" s="57">
        <v>50.1</v>
      </c>
      <c r="E139" s="58">
        <v>53.2</v>
      </c>
      <c r="F139" s="57">
        <v>63.79</v>
      </c>
      <c r="G139" s="58">
        <v>62.34</v>
      </c>
      <c r="H139" s="57"/>
      <c r="I139" s="58">
        <v>59.5</v>
      </c>
      <c r="J139" s="57"/>
      <c r="K139" s="58"/>
      <c r="L139" s="57"/>
      <c r="M139" s="58"/>
      <c r="N139" s="57"/>
      <c r="O139" s="58"/>
      <c r="Q139" s="57"/>
      <c r="R139" s="58">
        <v>37.273687596455652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50.07</v>
      </c>
      <c r="C140" s="58">
        <v>51.4</v>
      </c>
      <c r="D140" s="57">
        <v>45.93</v>
      </c>
      <c r="E140" s="58">
        <v>51.24</v>
      </c>
      <c r="F140" s="57">
        <v>51.07</v>
      </c>
      <c r="G140" s="58">
        <v>50.07</v>
      </c>
      <c r="H140" s="57"/>
      <c r="I140" s="58">
        <v>41.95</v>
      </c>
      <c r="J140" s="57"/>
      <c r="K140" s="58"/>
      <c r="L140" s="57"/>
      <c r="M140" s="58"/>
      <c r="N140" s="57"/>
      <c r="O140" s="58"/>
      <c r="Q140" s="57"/>
      <c r="R140" s="58">
        <v>37.233671418454392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39.76</v>
      </c>
      <c r="C141" s="58">
        <v>47.01</v>
      </c>
      <c r="D141" s="57">
        <v>43.16</v>
      </c>
      <c r="E141" s="58">
        <v>45.88</v>
      </c>
      <c r="F141" s="57">
        <v>41.05</v>
      </c>
      <c r="G141" s="58">
        <v>39.76</v>
      </c>
      <c r="H141" s="57"/>
      <c r="I141" s="58">
        <v>42.5</v>
      </c>
      <c r="J141" s="57"/>
      <c r="K141" s="58"/>
      <c r="L141" s="57"/>
      <c r="M141" s="58"/>
      <c r="N141" s="57"/>
      <c r="O141" s="58"/>
      <c r="Q141" s="57"/>
      <c r="R141" s="58">
        <v>37.255880187543795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38.54</v>
      </c>
      <c r="C142" s="58">
        <v>45.33</v>
      </c>
      <c r="D142" s="57">
        <v>41.56</v>
      </c>
      <c r="E142" s="58">
        <v>45.16</v>
      </c>
      <c r="F142" s="57">
        <v>41.29</v>
      </c>
      <c r="G142" s="58">
        <v>38.54</v>
      </c>
      <c r="H142" s="57"/>
      <c r="I142" s="58">
        <v>38.5</v>
      </c>
      <c r="J142" s="57"/>
      <c r="K142" s="58"/>
      <c r="L142" s="57"/>
      <c r="M142" s="58"/>
      <c r="N142" s="57"/>
      <c r="O142" s="58"/>
      <c r="Q142" s="57"/>
      <c r="R142" s="58">
        <v>39.494542458273983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38.29</v>
      </c>
      <c r="C143" s="58">
        <v>46.25</v>
      </c>
      <c r="D143" s="57">
        <v>42.42</v>
      </c>
      <c r="E143" s="58">
        <v>45.47</v>
      </c>
      <c r="F143" s="57">
        <v>42.02</v>
      </c>
      <c r="G143" s="58">
        <v>38.29</v>
      </c>
      <c r="H143" s="57"/>
      <c r="I143" s="58">
        <v>40.950000000000003</v>
      </c>
      <c r="J143" s="57"/>
      <c r="K143" s="58"/>
      <c r="L143" s="57"/>
      <c r="M143" s="58"/>
      <c r="N143" s="57"/>
      <c r="O143" s="58"/>
      <c r="Q143" s="57"/>
      <c r="R143" s="58">
        <v>41.066359418228878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38.56</v>
      </c>
      <c r="C144" s="58">
        <v>48.36</v>
      </c>
      <c r="D144" s="57">
        <v>44.16</v>
      </c>
      <c r="E144" s="58">
        <v>46.72</v>
      </c>
      <c r="F144" s="57">
        <v>42.79</v>
      </c>
      <c r="G144" s="58">
        <v>38.56</v>
      </c>
      <c r="H144" s="57"/>
      <c r="I144" s="58">
        <v>31.7</v>
      </c>
      <c r="J144" s="57"/>
      <c r="K144" s="58"/>
      <c r="L144" s="57"/>
      <c r="M144" s="58"/>
      <c r="N144" s="57"/>
      <c r="O144" s="58"/>
      <c r="Q144" s="57"/>
      <c r="R144" s="58">
        <v>40.755655775684417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38.06</v>
      </c>
      <c r="C145" s="58">
        <v>48.26</v>
      </c>
      <c r="D145" s="57">
        <v>43.95</v>
      </c>
      <c r="E145" s="58">
        <v>45.89</v>
      </c>
      <c r="F145" s="57">
        <v>41.32</v>
      </c>
      <c r="G145" s="58">
        <v>38.06</v>
      </c>
      <c r="H145" s="57"/>
      <c r="I145" s="58">
        <v>33.950000000000003</v>
      </c>
      <c r="J145" s="57"/>
      <c r="K145" s="58"/>
      <c r="L145" s="57"/>
      <c r="M145" s="58"/>
      <c r="N145" s="57"/>
      <c r="O145" s="58"/>
      <c r="Q145" s="57"/>
      <c r="R145" s="58">
        <v>39.686008306357806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38.06</v>
      </c>
      <c r="C146" s="58">
        <v>45.74</v>
      </c>
      <c r="D146" s="57">
        <v>41.58</v>
      </c>
      <c r="E146" s="58">
        <v>45.06</v>
      </c>
      <c r="F146" s="57">
        <v>39.840000000000003</v>
      </c>
      <c r="G146" s="58">
        <v>38.06</v>
      </c>
      <c r="H146" s="57"/>
      <c r="I146" s="58">
        <v>30.95</v>
      </c>
      <c r="J146" s="57"/>
      <c r="K146" s="58"/>
      <c r="L146" s="57"/>
      <c r="M146" s="58"/>
      <c r="N146" s="57"/>
      <c r="O146" s="58"/>
      <c r="Q146" s="57"/>
      <c r="R146" s="58">
        <v>38.291094749942957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37.57</v>
      </c>
      <c r="C147" s="58">
        <v>45.87</v>
      </c>
      <c r="D147" s="57">
        <v>40.28</v>
      </c>
      <c r="E147" s="58">
        <v>43.61</v>
      </c>
      <c r="F147" s="57">
        <v>39.35</v>
      </c>
      <c r="G147" s="58">
        <v>37.57</v>
      </c>
      <c r="H147" s="57"/>
      <c r="I147" s="58">
        <v>38.25</v>
      </c>
      <c r="J147" s="57"/>
      <c r="K147" s="58"/>
      <c r="L147" s="57"/>
      <c r="M147" s="58"/>
      <c r="N147" s="57"/>
      <c r="O147" s="58"/>
      <c r="Q147" s="57"/>
      <c r="R147" s="58">
        <v>35.773171220400933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37.57</v>
      </c>
      <c r="C148" s="58">
        <v>44.27</v>
      </c>
      <c r="D148" s="57">
        <v>38.770000000000003</v>
      </c>
      <c r="E148" s="58">
        <v>43.71</v>
      </c>
      <c r="F148" s="57">
        <v>39.840000000000003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35.948977162075707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42.02</v>
      </c>
      <c r="C149" s="58">
        <v>44.62</v>
      </c>
      <c r="D149" s="57">
        <v>39.21</v>
      </c>
      <c r="E149" s="58">
        <v>45.79</v>
      </c>
      <c r="F149" s="57">
        <v>44.27</v>
      </c>
      <c r="G149" s="58">
        <v>42.02</v>
      </c>
      <c r="H149" s="57"/>
      <c r="I149" s="58">
        <v>44.25</v>
      </c>
      <c r="J149" s="57"/>
      <c r="K149" s="58"/>
      <c r="L149" s="57"/>
      <c r="M149" s="58"/>
      <c r="N149" s="57"/>
      <c r="O149" s="58"/>
      <c r="Q149" s="57"/>
      <c r="R149" s="58">
        <v>36.365607223845508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56.35</v>
      </c>
      <c r="C150" s="58">
        <v>53.72</v>
      </c>
      <c r="D150" s="57">
        <v>47.22</v>
      </c>
      <c r="E150" s="58">
        <v>50.06</v>
      </c>
      <c r="F150" s="57">
        <v>58.06</v>
      </c>
      <c r="G150" s="58">
        <v>56.35</v>
      </c>
      <c r="H150" s="57"/>
      <c r="I150" s="58">
        <v>51.25</v>
      </c>
      <c r="J150" s="57"/>
      <c r="K150" s="58"/>
      <c r="L150" s="57"/>
      <c r="M150" s="58"/>
      <c r="N150" s="57"/>
      <c r="O150" s="58"/>
      <c r="Q150" s="57"/>
      <c r="R150" s="58">
        <v>36.855344482735966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62.78</v>
      </c>
      <c r="C151" s="58">
        <v>56.96</v>
      </c>
      <c r="D151" s="57">
        <v>50.68</v>
      </c>
      <c r="E151" s="58">
        <v>53.6</v>
      </c>
      <c r="F151" s="57">
        <v>64.22</v>
      </c>
      <c r="G151" s="58">
        <v>62.78</v>
      </c>
      <c r="H151" s="57"/>
      <c r="I151" s="58">
        <v>60.25</v>
      </c>
      <c r="J151" s="57"/>
      <c r="K151" s="58"/>
      <c r="L151" s="57"/>
      <c r="M151" s="58"/>
      <c r="N151" s="57"/>
      <c r="O151" s="58"/>
      <c r="Q151" s="57"/>
      <c r="R151" s="58">
        <v>37.273687596455652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50.42</v>
      </c>
      <c r="C152" s="58">
        <v>52.48</v>
      </c>
      <c r="D152" s="57">
        <v>46.47</v>
      </c>
      <c r="E152" s="58">
        <v>51.62</v>
      </c>
      <c r="F152" s="57">
        <v>51.41</v>
      </c>
      <c r="G152" s="58">
        <v>50.42</v>
      </c>
      <c r="H152" s="57"/>
      <c r="I152" s="58">
        <v>42.2</v>
      </c>
      <c r="J152" s="57"/>
      <c r="K152" s="58"/>
      <c r="L152" s="57"/>
      <c r="M152" s="58"/>
      <c r="N152" s="57"/>
      <c r="O152" s="58"/>
      <c r="Q152" s="57"/>
      <c r="R152" s="58">
        <v>37.233671418454392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40.04</v>
      </c>
      <c r="C153" s="58">
        <v>48</v>
      </c>
      <c r="D153" s="57">
        <v>43.66</v>
      </c>
      <c r="E153" s="58">
        <v>46.22</v>
      </c>
      <c r="F153" s="57">
        <v>41.32</v>
      </c>
      <c r="G153" s="58">
        <v>40.04</v>
      </c>
      <c r="H153" s="57"/>
      <c r="I153" s="58">
        <v>43.25</v>
      </c>
      <c r="J153" s="57"/>
      <c r="K153" s="58"/>
      <c r="L153" s="57"/>
      <c r="M153" s="58"/>
      <c r="N153" s="57"/>
      <c r="O153" s="58"/>
      <c r="Q153" s="57"/>
      <c r="R153" s="58">
        <v>37.255880187543795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38.81</v>
      </c>
      <c r="C154" s="58">
        <v>46.29</v>
      </c>
      <c r="D154" s="57">
        <v>42.04</v>
      </c>
      <c r="E154" s="58">
        <v>45.5</v>
      </c>
      <c r="F154" s="57">
        <v>41.56</v>
      </c>
      <c r="G154" s="58">
        <v>38.81</v>
      </c>
      <c r="H154" s="57"/>
      <c r="I154" s="58">
        <v>39.25</v>
      </c>
      <c r="J154" s="57"/>
      <c r="K154" s="58"/>
      <c r="L154" s="57"/>
      <c r="M154" s="58"/>
      <c r="N154" s="57"/>
      <c r="O154" s="58"/>
      <c r="Q154" s="57"/>
      <c r="R154" s="58">
        <v>39.494542458273983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38.56</v>
      </c>
      <c r="C155" s="58">
        <v>47.22</v>
      </c>
      <c r="D155" s="57">
        <v>42.91</v>
      </c>
      <c r="E155" s="58">
        <v>45.81</v>
      </c>
      <c r="F155" s="57">
        <v>42.3</v>
      </c>
      <c r="G155" s="58">
        <v>38.56</v>
      </c>
      <c r="H155" s="57"/>
      <c r="I155" s="58">
        <v>41.2</v>
      </c>
      <c r="J155" s="57"/>
      <c r="K155" s="58"/>
      <c r="L155" s="57"/>
      <c r="M155" s="58"/>
      <c r="N155" s="57"/>
      <c r="O155" s="58"/>
      <c r="Q155" s="57"/>
      <c r="R155" s="58">
        <v>41.066359418228878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38.82</v>
      </c>
      <c r="C156" s="58">
        <v>49.36</v>
      </c>
      <c r="D156" s="57">
        <v>44.67</v>
      </c>
      <c r="E156" s="58">
        <v>47.07</v>
      </c>
      <c r="F156" s="57">
        <v>43.08</v>
      </c>
      <c r="G156" s="58">
        <v>38.82</v>
      </c>
      <c r="H156" s="57"/>
      <c r="I156" s="58">
        <v>32.450000000000003</v>
      </c>
      <c r="J156" s="57"/>
      <c r="K156" s="58"/>
      <c r="L156" s="57"/>
      <c r="M156" s="58"/>
      <c r="N156" s="57"/>
      <c r="O156" s="58"/>
      <c r="Q156" s="57"/>
      <c r="R156" s="58">
        <v>40.755655775684417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38.33</v>
      </c>
      <c r="C157" s="58">
        <v>49.26</v>
      </c>
      <c r="D157" s="57">
        <v>44.46</v>
      </c>
      <c r="E157" s="58">
        <v>46.23</v>
      </c>
      <c r="F157" s="57">
        <v>41.59</v>
      </c>
      <c r="G157" s="58">
        <v>38.33</v>
      </c>
      <c r="H157" s="57"/>
      <c r="I157" s="58">
        <v>34.700000000000003</v>
      </c>
      <c r="J157" s="57"/>
      <c r="K157" s="58"/>
      <c r="L157" s="57"/>
      <c r="M157" s="58"/>
      <c r="N157" s="57"/>
      <c r="O157" s="58"/>
      <c r="Q157" s="57"/>
      <c r="R157" s="58">
        <v>39.686008306357806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38.33</v>
      </c>
      <c r="C158" s="58">
        <v>46.68</v>
      </c>
      <c r="D158" s="57">
        <v>42.06</v>
      </c>
      <c r="E158" s="58">
        <v>45.39</v>
      </c>
      <c r="F158" s="57">
        <v>40.1</v>
      </c>
      <c r="G158" s="58">
        <v>38.33</v>
      </c>
      <c r="H158" s="57"/>
      <c r="I158" s="58">
        <v>31.7</v>
      </c>
      <c r="J158" s="57"/>
      <c r="K158" s="58"/>
      <c r="L158" s="57"/>
      <c r="M158" s="58"/>
      <c r="N158" s="57"/>
      <c r="O158" s="58"/>
      <c r="Q158" s="57"/>
      <c r="R158" s="58">
        <v>38.291094749942957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37.83</v>
      </c>
      <c r="C159" s="58">
        <v>46.81</v>
      </c>
      <c r="D159" s="57">
        <v>40.75</v>
      </c>
      <c r="E159" s="58">
        <v>43.93</v>
      </c>
      <c r="F159" s="57">
        <v>39.61</v>
      </c>
      <c r="G159" s="58">
        <v>37.83</v>
      </c>
      <c r="H159" s="57"/>
      <c r="I159" s="58">
        <v>39</v>
      </c>
      <c r="J159" s="57"/>
      <c r="K159" s="58"/>
      <c r="L159" s="57"/>
      <c r="M159" s="58"/>
      <c r="N159" s="57"/>
      <c r="O159" s="58"/>
      <c r="Q159" s="57"/>
      <c r="R159" s="58">
        <v>35.773171220400933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37.83</v>
      </c>
      <c r="C160" s="58">
        <v>45.18</v>
      </c>
      <c r="D160" s="57">
        <v>39.22</v>
      </c>
      <c r="E160" s="58">
        <v>44.04</v>
      </c>
      <c r="F160" s="57">
        <v>40.1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35.948977162075707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42.31</v>
      </c>
      <c r="C161" s="58">
        <v>45.54</v>
      </c>
      <c r="D161" s="57">
        <v>39.659999999999997</v>
      </c>
      <c r="E161" s="58">
        <v>46.14</v>
      </c>
      <c r="F161" s="57">
        <v>44.56</v>
      </c>
      <c r="G161" s="58">
        <v>42.31</v>
      </c>
      <c r="H161" s="57"/>
      <c r="I161" s="58">
        <v>45</v>
      </c>
      <c r="J161" s="57"/>
      <c r="K161" s="58"/>
      <c r="L161" s="57"/>
      <c r="M161" s="58"/>
      <c r="N161" s="57"/>
      <c r="O161" s="58"/>
      <c r="Q161" s="57"/>
      <c r="R161" s="58">
        <v>36.365607223845508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56.74</v>
      </c>
      <c r="C162" s="40">
        <v>54.83</v>
      </c>
      <c r="D162" s="40">
        <v>47.76</v>
      </c>
      <c r="E162" s="40">
        <v>50.43</v>
      </c>
      <c r="F162" s="40">
        <v>58.44</v>
      </c>
      <c r="G162" s="40">
        <v>56.74</v>
      </c>
      <c r="I162" s="40">
        <v>52</v>
      </c>
      <c r="R162" s="40">
        <v>36.855344482735966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37192</v>
      </c>
      <c r="B7" s="51">
        <v>22.25</v>
      </c>
      <c r="C7" s="52">
        <v>24.25</v>
      </c>
      <c r="D7" s="51">
        <v>24.25</v>
      </c>
      <c r="E7" s="52">
        <v>25</v>
      </c>
      <c r="F7" s="51">
        <v>24</v>
      </c>
      <c r="G7" s="52">
        <v>23.25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44.5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37199</v>
      </c>
      <c r="B8" s="57">
        <v>19.25</v>
      </c>
      <c r="C8" s="58">
        <v>24.25</v>
      </c>
      <c r="D8" s="57">
        <v>24.25</v>
      </c>
      <c r="E8" s="58">
        <v>24.25</v>
      </c>
      <c r="F8" s="57">
        <v>20.75</v>
      </c>
      <c r="G8" s="58">
        <v>20.25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45.499996490478516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37206</v>
      </c>
      <c r="B9" s="57">
        <v>19.25</v>
      </c>
      <c r="C9" s="58">
        <v>24.25</v>
      </c>
      <c r="D9" s="57">
        <v>24.25</v>
      </c>
      <c r="E9" s="58">
        <v>24.25</v>
      </c>
      <c r="F9" s="57">
        <v>20.75</v>
      </c>
      <c r="G9" s="58">
        <v>20.25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45.499996490478516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37213</v>
      </c>
      <c r="B10" s="57">
        <v>19.25</v>
      </c>
      <c r="C10" s="58">
        <v>24.25</v>
      </c>
      <c r="D10" s="57">
        <v>24.25</v>
      </c>
      <c r="E10" s="58">
        <v>24.25</v>
      </c>
      <c r="F10" s="57">
        <v>20.75</v>
      </c>
      <c r="G10" s="58">
        <v>20.25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45.499996490478516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24.074999999999999</v>
      </c>
      <c r="C11" s="58">
        <v>27.75</v>
      </c>
      <c r="D11" s="57">
        <v>27.563000000000002</v>
      </c>
      <c r="E11" s="58">
        <v>27.563000000000002</v>
      </c>
      <c r="F11" s="57">
        <v>25.574999999999999</v>
      </c>
      <c r="G11" s="58">
        <v>24.074999999999999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44.765026942425166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24.563000000000002</v>
      </c>
      <c r="C12" s="58">
        <v>27.563000000000002</v>
      </c>
      <c r="D12" s="57">
        <v>27.563000000000002</v>
      </c>
      <c r="E12" s="58">
        <v>27.563000000000002</v>
      </c>
      <c r="F12" s="57">
        <v>26.25</v>
      </c>
      <c r="G12" s="58">
        <v>24.563000000000002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39.070604620465367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24.188000000000002</v>
      </c>
      <c r="C13" s="58">
        <v>25.988</v>
      </c>
      <c r="D13" s="57">
        <v>26.063000000000002</v>
      </c>
      <c r="E13" s="58">
        <v>26.813000000000002</v>
      </c>
      <c r="F13" s="57">
        <v>25.688000000000002</v>
      </c>
      <c r="G13" s="58">
        <v>24.188000000000002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38.757211555238698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23.813000000000002</v>
      </c>
      <c r="C14" s="58">
        <v>23.625</v>
      </c>
      <c r="D14" s="57">
        <v>23.625</v>
      </c>
      <c r="E14" s="58">
        <v>25.875</v>
      </c>
      <c r="F14" s="57">
        <v>25.125</v>
      </c>
      <c r="G14" s="58">
        <v>23.813000000000002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37.88657834355385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23.25</v>
      </c>
      <c r="C15" s="58">
        <v>23.438000000000002</v>
      </c>
      <c r="D15" s="57">
        <v>21.938000000000002</v>
      </c>
      <c r="E15" s="58">
        <v>23.625</v>
      </c>
      <c r="F15" s="57">
        <v>23.625</v>
      </c>
      <c r="G15" s="58">
        <v>23.25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36.120600709744487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26.25</v>
      </c>
      <c r="C16" s="58">
        <v>22.5</v>
      </c>
      <c r="D16" s="57">
        <v>20.625</v>
      </c>
      <c r="E16" s="58">
        <v>23.438000000000002</v>
      </c>
      <c r="F16" s="57">
        <v>24.75</v>
      </c>
      <c r="G16" s="58">
        <v>26.25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36.529599003070068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32.25</v>
      </c>
      <c r="C17" s="58">
        <v>23.438000000000002</v>
      </c>
      <c r="D17" s="57">
        <v>21.563000000000002</v>
      </c>
      <c r="E17" s="58">
        <v>28.313000000000002</v>
      </c>
      <c r="F17" s="57">
        <v>29.25</v>
      </c>
      <c r="G17" s="58">
        <v>32.25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37.251124121309402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37.6875</v>
      </c>
      <c r="C18" s="58">
        <v>33.188000000000002</v>
      </c>
      <c r="D18" s="57">
        <v>30.938000000000002</v>
      </c>
      <c r="E18" s="58">
        <v>34.688000000000002</v>
      </c>
      <c r="F18" s="57">
        <v>34.5</v>
      </c>
      <c r="G18" s="58">
        <v>37.6875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37.858085931549986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44.625</v>
      </c>
      <c r="C19" s="58">
        <v>38.25</v>
      </c>
      <c r="D19" s="57">
        <v>36.375</v>
      </c>
      <c r="E19" s="58">
        <v>40.125</v>
      </c>
      <c r="F19" s="57">
        <v>40.5</v>
      </c>
      <c r="G19" s="58">
        <v>44.625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38.435266679369107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36.5625</v>
      </c>
      <c r="C20" s="58">
        <v>33.75</v>
      </c>
      <c r="D20" s="57">
        <v>31.125</v>
      </c>
      <c r="E20" s="58">
        <v>33.563000000000002</v>
      </c>
      <c r="F20" s="57">
        <v>34.125</v>
      </c>
      <c r="G20" s="58">
        <v>36.5625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38.44215249286755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27</v>
      </c>
      <c r="C21" s="58">
        <v>27.75</v>
      </c>
      <c r="D21" s="57">
        <v>27.75</v>
      </c>
      <c r="E21" s="58">
        <v>28.688000000000002</v>
      </c>
      <c r="F21" s="57">
        <v>28.5</v>
      </c>
      <c r="G21" s="58">
        <v>27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38.775570037994974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26.063000000000002</v>
      </c>
      <c r="C22" s="58">
        <v>25.5</v>
      </c>
      <c r="D22" s="57">
        <v>25.5</v>
      </c>
      <c r="E22" s="58">
        <v>27</v>
      </c>
      <c r="F22" s="57">
        <v>28.125</v>
      </c>
      <c r="G22" s="58">
        <v>26.063000000000002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42.481846208340009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26.4375</v>
      </c>
      <c r="C23" s="58">
        <v>27.188000000000002</v>
      </c>
      <c r="D23" s="57">
        <v>27.1875</v>
      </c>
      <c r="E23" s="58">
        <v>29.438000000000002</v>
      </c>
      <c r="F23" s="57">
        <v>29.625</v>
      </c>
      <c r="G23" s="58">
        <v>26.4375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45.504083653661262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26.625</v>
      </c>
      <c r="C24" s="58">
        <v>30.375</v>
      </c>
      <c r="D24" s="57">
        <v>30.375</v>
      </c>
      <c r="E24" s="58">
        <v>32.25</v>
      </c>
      <c r="F24" s="57">
        <v>29.8125</v>
      </c>
      <c r="G24" s="58">
        <v>26.625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45.948144255944285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26.25</v>
      </c>
      <c r="C25" s="58">
        <v>30.188000000000002</v>
      </c>
      <c r="D25" s="57">
        <v>30</v>
      </c>
      <c r="E25" s="58">
        <v>30.75</v>
      </c>
      <c r="F25" s="57">
        <v>28.6875</v>
      </c>
      <c r="G25" s="58">
        <v>26.25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44.706706265713123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26.25</v>
      </c>
      <c r="C26" s="58">
        <v>26.063000000000002</v>
      </c>
      <c r="D26" s="57">
        <v>25.875</v>
      </c>
      <c r="E26" s="58">
        <v>29.25</v>
      </c>
      <c r="F26" s="57">
        <v>27.5625</v>
      </c>
      <c r="G26" s="58">
        <v>26.25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43.255662604737765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25.875</v>
      </c>
      <c r="C27" s="58">
        <v>26.25</v>
      </c>
      <c r="D27" s="57">
        <v>23.625</v>
      </c>
      <c r="E27" s="58">
        <v>26.625</v>
      </c>
      <c r="F27" s="57">
        <v>27.1875</v>
      </c>
      <c r="G27" s="58">
        <v>25.875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41.180160829877487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25.875</v>
      </c>
      <c r="C28" s="58">
        <v>23.625</v>
      </c>
      <c r="D28" s="57">
        <v>21</v>
      </c>
      <c r="E28" s="58">
        <v>26.813000000000002</v>
      </c>
      <c r="F28" s="57">
        <v>27.5625</v>
      </c>
      <c r="G28" s="58">
        <v>25.875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41.323589017099984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29.25</v>
      </c>
      <c r="C29" s="58">
        <v>24.188000000000002</v>
      </c>
      <c r="D29" s="57">
        <v>21.75</v>
      </c>
      <c r="E29" s="58">
        <v>30.563000000000002</v>
      </c>
      <c r="F29" s="57">
        <v>30.9375</v>
      </c>
      <c r="G29" s="58">
        <v>29.25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41.674730169584912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40.125</v>
      </c>
      <c r="C30" s="58">
        <v>39</v>
      </c>
      <c r="D30" s="57">
        <v>35.625</v>
      </c>
      <c r="E30" s="58">
        <v>38.25</v>
      </c>
      <c r="F30" s="57">
        <v>41.4375</v>
      </c>
      <c r="G30" s="58">
        <v>40.125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42.025126488031006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45</v>
      </c>
      <c r="C31" s="58">
        <v>44.25</v>
      </c>
      <c r="D31" s="57">
        <v>41.625</v>
      </c>
      <c r="E31" s="58">
        <v>44.625</v>
      </c>
      <c r="F31" s="57">
        <v>46.125</v>
      </c>
      <c r="G31" s="58">
        <v>45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42.472058260661953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35.625</v>
      </c>
      <c r="C32" s="58">
        <v>36.938000000000002</v>
      </c>
      <c r="D32" s="57">
        <v>34.313000000000002</v>
      </c>
      <c r="E32" s="58">
        <v>41.063000000000002</v>
      </c>
      <c r="F32" s="57">
        <v>36.375</v>
      </c>
      <c r="G32" s="58">
        <v>35.625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42.446638014376362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27.75</v>
      </c>
      <c r="C33" s="58">
        <v>29.625</v>
      </c>
      <c r="D33" s="57">
        <v>29.438000000000002</v>
      </c>
      <c r="E33" s="58">
        <v>31.313000000000002</v>
      </c>
      <c r="F33" s="57">
        <v>28.6875</v>
      </c>
      <c r="G33" s="58">
        <v>27.75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42.615505099855568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26.813000000000002</v>
      </c>
      <c r="C34" s="58">
        <v>26.813000000000002</v>
      </c>
      <c r="D34" s="57">
        <v>26.625</v>
      </c>
      <c r="E34" s="58">
        <v>30</v>
      </c>
      <c r="F34" s="57">
        <v>28.875</v>
      </c>
      <c r="G34" s="58">
        <v>26.813000000000002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45.54341618080209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26.625</v>
      </c>
      <c r="C35" s="58">
        <v>28.313000000000002</v>
      </c>
      <c r="D35" s="57">
        <v>28.125</v>
      </c>
      <c r="E35" s="58">
        <v>30.563000000000002</v>
      </c>
      <c r="F35" s="57">
        <v>29.4375</v>
      </c>
      <c r="G35" s="58">
        <v>26.625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47.452484781123268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27.112500000000001</v>
      </c>
      <c r="C36" s="58">
        <v>30.683</v>
      </c>
      <c r="D36" s="57">
        <v>30.488000000000003</v>
      </c>
      <c r="E36" s="58">
        <v>32.61</v>
      </c>
      <c r="F36" s="57">
        <v>30.1875</v>
      </c>
      <c r="G36" s="58">
        <v>27.112500000000001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45.406132188681717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26.76</v>
      </c>
      <c r="C37" s="58">
        <v>30.524999999999999</v>
      </c>
      <c r="D37" s="57">
        <v>30.164999999999999</v>
      </c>
      <c r="E37" s="58">
        <v>31.328000000000003</v>
      </c>
      <c r="F37" s="57">
        <v>29.145</v>
      </c>
      <c r="G37" s="58">
        <v>26.76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44.021655112484503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26.76</v>
      </c>
      <c r="C38" s="58">
        <v>26.984999999999999</v>
      </c>
      <c r="D38" s="57">
        <v>26.617000000000001</v>
      </c>
      <c r="E38" s="58">
        <v>30.038</v>
      </c>
      <c r="F38" s="57">
        <v>28.11</v>
      </c>
      <c r="G38" s="58">
        <v>26.76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42.230398413509093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26.414999999999999</v>
      </c>
      <c r="C39" s="58">
        <v>27.15</v>
      </c>
      <c r="D39" s="57">
        <v>24.69</v>
      </c>
      <c r="E39" s="58">
        <v>27.788</v>
      </c>
      <c r="F39" s="57">
        <v>27.7575</v>
      </c>
      <c r="G39" s="58">
        <v>26.414999999999999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39.680729471488775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26.414999999999999</v>
      </c>
      <c r="C40" s="58">
        <v>24.891999999999999</v>
      </c>
      <c r="D40" s="57">
        <v>22.433</v>
      </c>
      <c r="E40" s="58">
        <v>27.945</v>
      </c>
      <c r="F40" s="57">
        <v>28.11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39.875738860575417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29.5425</v>
      </c>
      <c r="C41" s="58">
        <v>25.38</v>
      </c>
      <c r="D41" s="57">
        <v>23.077999999999999</v>
      </c>
      <c r="E41" s="58">
        <v>31.163</v>
      </c>
      <c r="F41" s="57">
        <v>31.237500000000001</v>
      </c>
      <c r="G41" s="58">
        <v>29.5425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40.371864941714023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39.622500000000002</v>
      </c>
      <c r="C42" s="58">
        <v>38.1</v>
      </c>
      <c r="D42" s="57">
        <v>34.994999999999997</v>
      </c>
      <c r="E42" s="58">
        <v>37.763000000000005</v>
      </c>
      <c r="F42" s="57">
        <v>40.965000000000003</v>
      </c>
      <c r="G42" s="58">
        <v>39.622500000000002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40.961374302799989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44.145000000000003</v>
      </c>
      <c r="C43" s="58">
        <v>42.608000000000004</v>
      </c>
      <c r="D43" s="57">
        <v>40.148000000000003</v>
      </c>
      <c r="E43" s="58">
        <v>43.23</v>
      </c>
      <c r="F43" s="57">
        <v>45.307499999999997</v>
      </c>
      <c r="G43" s="58">
        <v>44.145000000000003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41.460987782944706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35.452500000000001</v>
      </c>
      <c r="C44" s="58">
        <v>36.33</v>
      </c>
      <c r="D44" s="57">
        <v>33.869999999999997</v>
      </c>
      <c r="E44" s="58">
        <v>40.17</v>
      </c>
      <c r="F44" s="57">
        <v>36.270000000000003</v>
      </c>
      <c r="G44" s="58">
        <v>35.452500000000001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41.383259602739116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28.155000000000001</v>
      </c>
      <c r="C45" s="58">
        <v>30.052000000000003</v>
      </c>
      <c r="D45" s="57">
        <v>29.684999999999999</v>
      </c>
      <c r="E45" s="58">
        <v>31.808</v>
      </c>
      <c r="F45" s="57">
        <v>29.1525</v>
      </c>
      <c r="G45" s="58">
        <v>28.155000000000001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41.386209352348921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27.3</v>
      </c>
      <c r="C46" s="58">
        <v>27.637</v>
      </c>
      <c r="D46" s="57">
        <v>27.27</v>
      </c>
      <c r="E46" s="58">
        <v>30.683</v>
      </c>
      <c r="F46" s="57">
        <v>29.324999999999999</v>
      </c>
      <c r="G46" s="58">
        <v>27.3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43.903442470228569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27.112500000000001</v>
      </c>
      <c r="C47" s="58">
        <v>28.927000000000003</v>
      </c>
      <c r="D47" s="57">
        <v>28.56</v>
      </c>
      <c r="E47" s="58">
        <v>31.163</v>
      </c>
      <c r="F47" s="57">
        <v>29.842500000000001</v>
      </c>
      <c r="G47" s="58">
        <v>27.112500000000001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45.833264634022377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27.307500000000001</v>
      </c>
      <c r="C48" s="58">
        <v>31.05</v>
      </c>
      <c r="D48" s="57">
        <v>30.614999999999998</v>
      </c>
      <c r="E48" s="58">
        <v>32.924999999999997</v>
      </c>
      <c r="F48" s="57">
        <v>30.405000000000001</v>
      </c>
      <c r="G48" s="58">
        <v>27.307500000000001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45.308915783852449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26.962499999999999</v>
      </c>
      <c r="C49" s="58">
        <v>30.922000000000001</v>
      </c>
      <c r="D49" s="57">
        <v>30.337</v>
      </c>
      <c r="E49" s="58">
        <v>31.823</v>
      </c>
      <c r="F49" s="57">
        <v>29.355</v>
      </c>
      <c r="G49" s="58">
        <v>26.962499999999999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43.961464124075469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26.962499999999999</v>
      </c>
      <c r="C50" s="58">
        <v>27.878</v>
      </c>
      <c r="D50" s="57">
        <v>27.3</v>
      </c>
      <c r="E50" s="58">
        <v>30.72</v>
      </c>
      <c r="F50" s="57">
        <v>28.305</v>
      </c>
      <c r="G50" s="58">
        <v>26.962499999999999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42.2203368382091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26.61</v>
      </c>
      <c r="C51" s="58">
        <v>28.02</v>
      </c>
      <c r="D51" s="57">
        <v>25.641999999999999</v>
      </c>
      <c r="E51" s="58">
        <v>28.793000000000003</v>
      </c>
      <c r="F51" s="57">
        <v>27.952500000000001</v>
      </c>
      <c r="G51" s="58">
        <v>26.61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39.680367881080649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26.61</v>
      </c>
      <c r="C52" s="58">
        <v>26.085000000000001</v>
      </c>
      <c r="D52" s="57">
        <v>23.707000000000001</v>
      </c>
      <c r="E52" s="58">
        <v>28.927000000000003</v>
      </c>
      <c r="F52" s="57">
        <v>28.305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39.867799693585937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29.76</v>
      </c>
      <c r="C53" s="58">
        <v>26.504999999999999</v>
      </c>
      <c r="D53" s="57">
        <v>24.262</v>
      </c>
      <c r="E53" s="58">
        <v>31.688000000000002</v>
      </c>
      <c r="F53" s="57">
        <v>31.454999999999998</v>
      </c>
      <c r="G53" s="58">
        <v>29.76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40.347475412393976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39.914999999999999</v>
      </c>
      <c r="C54" s="58">
        <v>37.454999999999998</v>
      </c>
      <c r="D54" s="57">
        <v>34.5</v>
      </c>
      <c r="E54" s="58">
        <v>37.335000000000001</v>
      </c>
      <c r="F54" s="57">
        <v>41.25</v>
      </c>
      <c r="G54" s="58">
        <v>39.914999999999999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40.918011190649608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44.467500000000001</v>
      </c>
      <c r="C55" s="58">
        <v>41.333000000000006</v>
      </c>
      <c r="D55" s="57">
        <v>38.924999999999997</v>
      </c>
      <c r="E55" s="58">
        <v>42.023000000000003</v>
      </c>
      <c r="F55" s="57">
        <v>45.622500000000002</v>
      </c>
      <c r="G55" s="58">
        <v>44.467500000000001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41.401170108043146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35.715000000000003</v>
      </c>
      <c r="C56" s="58">
        <v>35.94</v>
      </c>
      <c r="D56" s="57">
        <v>33.532000000000004</v>
      </c>
      <c r="E56" s="58">
        <v>39.405000000000001</v>
      </c>
      <c r="F56" s="57">
        <v>36.524999999999999</v>
      </c>
      <c r="G56" s="58">
        <v>35.715000000000003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41.324292082421515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28.364999999999998</v>
      </c>
      <c r="C57" s="58">
        <v>30.54</v>
      </c>
      <c r="D57" s="57">
        <v>29.94</v>
      </c>
      <c r="E57" s="58">
        <v>32.234999999999999</v>
      </c>
      <c r="F57" s="57">
        <v>29.355</v>
      </c>
      <c r="G57" s="58">
        <v>28.364999999999998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41.324978171073177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27.503</v>
      </c>
      <c r="C58" s="58">
        <v>28.47</v>
      </c>
      <c r="D58" s="57">
        <v>27.87</v>
      </c>
      <c r="E58" s="58">
        <v>31.274999999999999</v>
      </c>
      <c r="F58" s="57">
        <v>29.5275</v>
      </c>
      <c r="G58" s="58">
        <v>27.503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43.772088754757426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27.315000000000001</v>
      </c>
      <c r="C59" s="58">
        <v>29.58</v>
      </c>
      <c r="D59" s="57">
        <v>28.973000000000003</v>
      </c>
      <c r="E59" s="58">
        <v>31.688000000000002</v>
      </c>
      <c r="F59" s="57">
        <v>30.052499999999998</v>
      </c>
      <c r="G59" s="58">
        <v>27.315000000000001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45.659555093088635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27.51</v>
      </c>
      <c r="C60" s="58">
        <v>31.62</v>
      </c>
      <c r="D60" s="57">
        <v>30.863000000000003</v>
      </c>
      <c r="E60" s="58">
        <v>33.18</v>
      </c>
      <c r="F60" s="57">
        <v>30.614999999999998</v>
      </c>
      <c r="G60" s="58">
        <v>27.51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42.392803556967159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27.157499999999999</v>
      </c>
      <c r="C61" s="58">
        <v>31.5</v>
      </c>
      <c r="D61" s="57">
        <v>30.614999999999998</v>
      </c>
      <c r="E61" s="58">
        <v>32.182000000000002</v>
      </c>
      <c r="F61" s="57">
        <v>29.557500000000001</v>
      </c>
      <c r="G61" s="58">
        <v>27.157499999999999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41.188838095701335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27.157499999999999</v>
      </c>
      <c r="C62" s="58">
        <v>28.71</v>
      </c>
      <c r="D62" s="57">
        <v>27.848000000000003</v>
      </c>
      <c r="E62" s="58">
        <v>31.177000000000003</v>
      </c>
      <c r="F62" s="57">
        <v>28.5</v>
      </c>
      <c r="G62" s="58">
        <v>27.157499999999999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39.622975109222459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26.805</v>
      </c>
      <c r="C63" s="58">
        <v>28.844999999999999</v>
      </c>
      <c r="D63" s="57">
        <v>26.34</v>
      </c>
      <c r="E63" s="58">
        <v>29.43</v>
      </c>
      <c r="F63" s="57">
        <v>28.147500000000001</v>
      </c>
      <c r="G63" s="58">
        <v>26.805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37.267757731103302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26.805</v>
      </c>
      <c r="C64" s="58">
        <v>27.074999999999999</v>
      </c>
      <c r="D64" s="57">
        <v>24.577999999999999</v>
      </c>
      <c r="E64" s="58">
        <v>29.558</v>
      </c>
      <c r="F64" s="57">
        <v>28.5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37.456218736619263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29.977499999999999</v>
      </c>
      <c r="C65" s="58">
        <v>27.457000000000001</v>
      </c>
      <c r="D65" s="57">
        <v>25.08</v>
      </c>
      <c r="E65" s="58">
        <v>32.055</v>
      </c>
      <c r="F65" s="57">
        <v>31.672499999999999</v>
      </c>
      <c r="G65" s="58">
        <v>29.977499999999999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37.913169545164862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40.207500000000003</v>
      </c>
      <c r="C66" s="58">
        <v>37.484999999999999</v>
      </c>
      <c r="D66" s="57">
        <v>34.402999999999999</v>
      </c>
      <c r="E66" s="58">
        <v>37.178000000000004</v>
      </c>
      <c r="F66" s="57">
        <v>41.534999999999997</v>
      </c>
      <c r="G66" s="58">
        <v>40.207500000000003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38.451839527663758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44.797499999999999</v>
      </c>
      <c r="C67" s="58">
        <v>41.047000000000004</v>
      </c>
      <c r="D67" s="57">
        <v>38.43</v>
      </c>
      <c r="E67" s="58">
        <v>41.422000000000004</v>
      </c>
      <c r="F67" s="57">
        <v>45.945</v>
      </c>
      <c r="G67" s="58">
        <v>44.797499999999999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38.910440769577349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35.977499999999999</v>
      </c>
      <c r="C68" s="58">
        <v>36.104999999999997</v>
      </c>
      <c r="D68" s="57">
        <v>33.524999999999999</v>
      </c>
      <c r="E68" s="58">
        <v>39.053000000000004</v>
      </c>
      <c r="F68" s="57">
        <v>36.78</v>
      </c>
      <c r="G68" s="58">
        <v>35.977499999999999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38.857605051324612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28.567499999999999</v>
      </c>
      <c r="C69" s="58">
        <v>31.155000000000001</v>
      </c>
      <c r="D69" s="57">
        <v>30.247</v>
      </c>
      <c r="E69" s="58">
        <v>32.557000000000002</v>
      </c>
      <c r="F69" s="57">
        <v>29.557500000000001</v>
      </c>
      <c r="G69" s="58">
        <v>28.567499999999999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38.874486030089486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27.698</v>
      </c>
      <c r="C70" s="58">
        <v>29.258000000000003</v>
      </c>
      <c r="D70" s="57">
        <v>28.364999999999998</v>
      </c>
      <c r="E70" s="58">
        <v>31.688000000000002</v>
      </c>
      <c r="F70" s="57">
        <v>29.737500000000001</v>
      </c>
      <c r="G70" s="58">
        <v>27.698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41.179551921472552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27.51</v>
      </c>
      <c r="C71" s="58">
        <v>30.277000000000001</v>
      </c>
      <c r="D71" s="57">
        <v>29.37</v>
      </c>
      <c r="E71" s="58">
        <v>32.063000000000002</v>
      </c>
      <c r="F71" s="57">
        <v>30.262499999999999</v>
      </c>
      <c r="G71" s="58">
        <v>27.51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42.906153931257904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27.712499999999999</v>
      </c>
      <c r="C72" s="58">
        <v>32.182000000000002</v>
      </c>
      <c r="D72" s="57">
        <v>31.117000000000001</v>
      </c>
      <c r="E72" s="58">
        <v>33.428000000000004</v>
      </c>
      <c r="F72" s="57">
        <v>30.824999999999999</v>
      </c>
      <c r="G72" s="58">
        <v>27.712499999999999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43.694949704058523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27.36</v>
      </c>
      <c r="C73" s="58">
        <v>32.078000000000003</v>
      </c>
      <c r="D73" s="57">
        <v>30.892000000000003</v>
      </c>
      <c r="E73" s="58">
        <v>32.527999999999999</v>
      </c>
      <c r="F73" s="57">
        <v>29.76</v>
      </c>
      <c r="G73" s="58">
        <v>27.36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42.473672284605897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27.36</v>
      </c>
      <c r="C74" s="58">
        <v>29.527000000000001</v>
      </c>
      <c r="D74" s="57">
        <v>28.372</v>
      </c>
      <c r="E74" s="58">
        <v>31.62</v>
      </c>
      <c r="F74" s="57">
        <v>28.695</v>
      </c>
      <c r="G74" s="58">
        <v>27.36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40.89074928508505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27</v>
      </c>
      <c r="C75" s="58">
        <v>29.648</v>
      </c>
      <c r="D75" s="57">
        <v>27</v>
      </c>
      <c r="E75" s="58">
        <v>30.038</v>
      </c>
      <c r="F75" s="57">
        <v>28.342500000000001</v>
      </c>
      <c r="G75" s="58">
        <v>27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38.457083187797636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27</v>
      </c>
      <c r="C76" s="58">
        <v>28.02</v>
      </c>
      <c r="D76" s="57">
        <v>25.395</v>
      </c>
      <c r="E76" s="58">
        <v>30.15</v>
      </c>
      <c r="F76" s="57">
        <v>28.695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38.633598948159275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30.202500000000001</v>
      </c>
      <c r="C77" s="58">
        <v>28.38</v>
      </c>
      <c r="D77" s="57">
        <v>25.86</v>
      </c>
      <c r="E77" s="58">
        <v>32.414999999999999</v>
      </c>
      <c r="F77" s="57">
        <v>31.89</v>
      </c>
      <c r="G77" s="58">
        <v>30.202500000000001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39.078171452000987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40.5075</v>
      </c>
      <c r="C78" s="58">
        <v>37.568000000000005</v>
      </c>
      <c r="D78" s="57">
        <v>34.343000000000004</v>
      </c>
      <c r="E78" s="58">
        <v>37.049999999999997</v>
      </c>
      <c r="F78" s="57">
        <v>41.827500000000001</v>
      </c>
      <c r="G78" s="58">
        <v>40.5075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39.604240241273168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45.12</v>
      </c>
      <c r="C79" s="58">
        <v>40.822000000000003</v>
      </c>
      <c r="D79" s="57">
        <v>38.01</v>
      </c>
      <c r="E79" s="58">
        <v>40.898000000000003</v>
      </c>
      <c r="F79" s="57">
        <v>46.26</v>
      </c>
      <c r="G79" s="58">
        <v>45.12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40.048740164908139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36.24</v>
      </c>
      <c r="C80" s="58">
        <v>36.299999999999997</v>
      </c>
      <c r="D80" s="57">
        <v>33.54</v>
      </c>
      <c r="E80" s="58">
        <v>38.752000000000002</v>
      </c>
      <c r="F80" s="57">
        <v>37.034999999999997</v>
      </c>
      <c r="G80" s="58">
        <v>36.24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39.980330063390248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28.7775</v>
      </c>
      <c r="C81" s="58">
        <v>31.77</v>
      </c>
      <c r="D81" s="57">
        <v>30.57</v>
      </c>
      <c r="E81" s="58">
        <v>32.865000000000002</v>
      </c>
      <c r="F81" s="57">
        <v>29.76</v>
      </c>
      <c r="G81" s="58">
        <v>28.7775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39.98173099568055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27.9</v>
      </c>
      <c r="C82" s="58">
        <v>30.03</v>
      </c>
      <c r="D82" s="57">
        <v>28.852</v>
      </c>
      <c r="E82" s="58">
        <v>32.078000000000003</v>
      </c>
      <c r="F82" s="57">
        <v>29.94</v>
      </c>
      <c r="G82" s="58">
        <v>27.9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42.279508198460185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27.712499999999999</v>
      </c>
      <c r="C83" s="58">
        <v>30.968</v>
      </c>
      <c r="D83" s="57">
        <v>29.767000000000003</v>
      </c>
      <c r="E83" s="58">
        <v>32.414999999999999</v>
      </c>
      <c r="F83" s="57">
        <v>30.4725</v>
      </c>
      <c r="G83" s="58">
        <v>27.712499999999999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44.006106522733369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27.914999999999999</v>
      </c>
      <c r="C84" s="58">
        <v>32.752000000000002</v>
      </c>
      <c r="D84" s="57">
        <v>31.433</v>
      </c>
      <c r="E84" s="58">
        <v>33.667000000000002</v>
      </c>
      <c r="F84" s="57">
        <v>31.035</v>
      </c>
      <c r="G84" s="58">
        <v>27.914999999999999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44.823480938080245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27.555</v>
      </c>
      <c r="C85" s="58">
        <v>32.648000000000003</v>
      </c>
      <c r="D85" s="57">
        <v>31.223000000000003</v>
      </c>
      <c r="E85" s="58">
        <v>32.835000000000001</v>
      </c>
      <c r="F85" s="57">
        <v>29.962499999999999</v>
      </c>
      <c r="G85" s="58">
        <v>27.555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43.600678286546689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27.555</v>
      </c>
      <c r="C86" s="58">
        <v>30.262</v>
      </c>
      <c r="D86" s="57">
        <v>28.875</v>
      </c>
      <c r="E86" s="58">
        <v>31.995000000000001</v>
      </c>
      <c r="F86" s="57">
        <v>28.897500000000001</v>
      </c>
      <c r="G86" s="58">
        <v>27.555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42.016248480775495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27.195</v>
      </c>
      <c r="C87" s="58">
        <v>30.375</v>
      </c>
      <c r="D87" s="57">
        <v>27.6</v>
      </c>
      <c r="E87" s="58">
        <v>30.532</v>
      </c>
      <c r="F87" s="57">
        <v>28.537500000000001</v>
      </c>
      <c r="G87" s="58">
        <v>27.195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39.58066190284211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27.195</v>
      </c>
      <c r="C88" s="58">
        <v>28.86</v>
      </c>
      <c r="D88" s="57">
        <v>26.108000000000001</v>
      </c>
      <c r="E88" s="58">
        <v>30.637</v>
      </c>
      <c r="F88" s="57">
        <v>28.897500000000001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39.756421845376096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30.42</v>
      </c>
      <c r="C89" s="58">
        <v>29.19</v>
      </c>
      <c r="D89" s="57">
        <v>26.543000000000003</v>
      </c>
      <c r="E89" s="58">
        <v>32.729999999999997</v>
      </c>
      <c r="F89" s="57">
        <v>32.107500000000002</v>
      </c>
      <c r="G89" s="58">
        <v>30.42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40.200300722841682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40.799999999999997</v>
      </c>
      <c r="C90" s="58">
        <v>37.784999999999997</v>
      </c>
      <c r="D90" s="57">
        <v>34.44</v>
      </c>
      <c r="E90" s="58">
        <v>37.027999999999999</v>
      </c>
      <c r="F90" s="57">
        <v>42.112499999999997</v>
      </c>
      <c r="G90" s="58">
        <v>40.799999999999997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40.725710646405823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45.45</v>
      </c>
      <c r="C91" s="58">
        <v>40.837000000000003</v>
      </c>
      <c r="D91" s="57">
        <v>37.852000000000004</v>
      </c>
      <c r="E91" s="58">
        <v>40.590000000000003</v>
      </c>
      <c r="F91" s="57">
        <v>46.575000000000003</v>
      </c>
      <c r="G91" s="58">
        <v>45.45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41.169471109019142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36.502499999999998</v>
      </c>
      <c r="C92" s="58">
        <v>36.6</v>
      </c>
      <c r="D92" s="57">
        <v>33.697000000000003</v>
      </c>
      <c r="E92" s="58">
        <v>38.602000000000004</v>
      </c>
      <c r="F92" s="57">
        <v>37.29</v>
      </c>
      <c r="G92" s="58">
        <v>36.502499999999998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41.100143521440387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28.987500000000001</v>
      </c>
      <c r="C93" s="58">
        <v>32.362000000000002</v>
      </c>
      <c r="D93" s="57">
        <v>30.922000000000001</v>
      </c>
      <c r="E93" s="58">
        <v>33.157000000000004</v>
      </c>
      <c r="F93" s="57">
        <v>29.97</v>
      </c>
      <c r="G93" s="58">
        <v>28.987500000000001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41.100676809977784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28.102</v>
      </c>
      <c r="C94" s="58">
        <v>30.734999999999999</v>
      </c>
      <c r="D94" s="57">
        <v>29.324999999999999</v>
      </c>
      <c r="E94" s="58">
        <v>32.422000000000004</v>
      </c>
      <c r="F94" s="57">
        <v>30.142499999999998</v>
      </c>
      <c r="G94" s="58">
        <v>28.102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43.171223528715046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27.914999999999999</v>
      </c>
      <c r="C95" s="58">
        <v>31.613000000000003</v>
      </c>
      <c r="D95" s="57">
        <v>30.188000000000002</v>
      </c>
      <c r="E95" s="58">
        <v>32.737000000000002</v>
      </c>
      <c r="F95" s="57">
        <v>30.682500000000001</v>
      </c>
      <c r="G95" s="58">
        <v>27.914999999999999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44.919631993870667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28.11</v>
      </c>
      <c r="C96" s="58">
        <v>33.262999999999998</v>
      </c>
      <c r="D96" s="57">
        <v>31.754999999999999</v>
      </c>
      <c r="E96" s="58">
        <v>33.945</v>
      </c>
      <c r="F96" s="57">
        <v>31.252500000000001</v>
      </c>
      <c r="G96" s="58">
        <v>28.11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45.789666609203259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27.75</v>
      </c>
      <c r="C97" s="58">
        <v>33.172000000000004</v>
      </c>
      <c r="D97" s="57">
        <v>31.56</v>
      </c>
      <c r="E97" s="58">
        <v>33.172000000000004</v>
      </c>
      <c r="F97" s="57">
        <v>30.172499999999999</v>
      </c>
      <c r="G97" s="58">
        <v>27.75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44.58789963778171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27.75</v>
      </c>
      <c r="C98" s="58">
        <v>30.945</v>
      </c>
      <c r="D98" s="57">
        <v>29.378</v>
      </c>
      <c r="E98" s="58">
        <v>32.392000000000003</v>
      </c>
      <c r="F98" s="57">
        <v>29.092500000000001</v>
      </c>
      <c r="G98" s="58">
        <v>27.75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43.020690731895286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27.39</v>
      </c>
      <c r="C99" s="58">
        <v>31.058</v>
      </c>
      <c r="D99" s="57">
        <v>28.184999999999999</v>
      </c>
      <c r="E99" s="58">
        <v>31.035</v>
      </c>
      <c r="F99" s="57">
        <v>28.732500000000002</v>
      </c>
      <c r="G99" s="58">
        <v>27.39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40.191761181607326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27.39</v>
      </c>
      <c r="C100" s="58">
        <v>29.64</v>
      </c>
      <c r="D100" s="57">
        <v>26.797000000000001</v>
      </c>
      <c r="E100" s="58">
        <v>31.133000000000003</v>
      </c>
      <c r="F100" s="57">
        <v>29.092500000000001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40.38928212205083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30.637499999999999</v>
      </c>
      <c r="C101" s="58">
        <v>29.954999999999998</v>
      </c>
      <c r="D101" s="57">
        <v>27.203000000000003</v>
      </c>
      <c r="E101" s="58">
        <v>33.082999999999998</v>
      </c>
      <c r="F101" s="57">
        <v>32.325000000000003</v>
      </c>
      <c r="G101" s="58">
        <v>30.637499999999999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40.857373022926311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41.092500000000001</v>
      </c>
      <c r="C102" s="58">
        <v>37.994999999999997</v>
      </c>
      <c r="D102" s="57">
        <v>34.553000000000004</v>
      </c>
      <c r="E102" s="58">
        <v>37.064999999999998</v>
      </c>
      <c r="F102" s="57">
        <v>42.397500000000001</v>
      </c>
      <c r="G102" s="58">
        <v>41.092500000000001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41.40760109272167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45.78</v>
      </c>
      <c r="C103" s="58">
        <v>40.852000000000004</v>
      </c>
      <c r="D103" s="57">
        <v>37.74</v>
      </c>
      <c r="E103" s="58">
        <v>40.373000000000005</v>
      </c>
      <c r="F103" s="57">
        <v>46.89</v>
      </c>
      <c r="G103" s="58">
        <v>45.78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41.877616636353508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36.765000000000001</v>
      </c>
      <c r="C104" s="58">
        <v>36.892000000000003</v>
      </c>
      <c r="D104" s="57">
        <v>33.862000000000002</v>
      </c>
      <c r="E104" s="58">
        <v>38.527999999999999</v>
      </c>
      <c r="F104" s="57">
        <v>37.545000000000002</v>
      </c>
      <c r="G104" s="58">
        <v>36.765000000000001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41.832657785495186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29.197500000000002</v>
      </c>
      <c r="C105" s="58">
        <v>32.932000000000002</v>
      </c>
      <c r="D105" s="57">
        <v>31.282</v>
      </c>
      <c r="E105" s="58">
        <v>33.472000000000001</v>
      </c>
      <c r="F105" s="57">
        <v>30.172499999999999</v>
      </c>
      <c r="G105" s="58">
        <v>29.197500000000002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41.857609712118617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28.305</v>
      </c>
      <c r="C106" s="58">
        <v>31.418000000000003</v>
      </c>
      <c r="D106" s="57">
        <v>29.797000000000001</v>
      </c>
      <c r="E106" s="58">
        <v>32.797000000000004</v>
      </c>
      <c r="F106" s="57">
        <v>30.352499999999999</v>
      </c>
      <c r="G106" s="58">
        <v>28.305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44.372784528382887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28.1175</v>
      </c>
      <c r="C107" s="58">
        <v>32.234999999999999</v>
      </c>
      <c r="D107" s="57">
        <v>30.593</v>
      </c>
      <c r="E107" s="58">
        <v>33.090000000000003</v>
      </c>
      <c r="F107" s="57">
        <v>30.892499999999998</v>
      </c>
      <c r="G107" s="58">
        <v>28.1175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46.138747391627177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28.3125</v>
      </c>
      <c r="C108" s="58">
        <v>34.020000000000003</v>
      </c>
      <c r="D108" s="57">
        <v>32.078000000000003</v>
      </c>
      <c r="E108" s="58">
        <v>34.222000000000001</v>
      </c>
      <c r="F108" s="57">
        <v>31.462499999999999</v>
      </c>
      <c r="G108" s="58">
        <v>28.3125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47.050194052300036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27.952500000000001</v>
      </c>
      <c r="C109" s="58">
        <v>33.93</v>
      </c>
      <c r="D109" s="57">
        <v>31.898000000000003</v>
      </c>
      <c r="E109" s="58">
        <v>33.502000000000002</v>
      </c>
      <c r="F109" s="57">
        <v>30.375</v>
      </c>
      <c r="G109" s="58">
        <v>27.952500000000001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45.84595609867231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27.952500000000001</v>
      </c>
      <c r="C110" s="58">
        <v>31.837000000000003</v>
      </c>
      <c r="D110" s="57">
        <v>29.864999999999998</v>
      </c>
      <c r="E110" s="58">
        <v>32.79</v>
      </c>
      <c r="F110" s="57">
        <v>29.287500000000001</v>
      </c>
      <c r="G110" s="58">
        <v>27.952500000000001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44.272800107590513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27.585000000000001</v>
      </c>
      <c r="C111" s="58">
        <v>31.942</v>
      </c>
      <c r="D111" s="57">
        <v>28.762</v>
      </c>
      <c r="E111" s="58">
        <v>31.53</v>
      </c>
      <c r="F111" s="57">
        <v>28.927499999999998</v>
      </c>
      <c r="G111" s="58">
        <v>27.585000000000001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41.016649003727068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27.585000000000001</v>
      </c>
      <c r="C112" s="58">
        <v>30.608000000000001</v>
      </c>
      <c r="D112" s="57">
        <v>27.465</v>
      </c>
      <c r="E112" s="58">
        <v>31.62</v>
      </c>
      <c r="F112" s="57">
        <v>29.287500000000001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41.220627039501636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30.855</v>
      </c>
      <c r="C113" s="58">
        <v>30.9</v>
      </c>
      <c r="D113" s="57">
        <v>27.84</v>
      </c>
      <c r="E113" s="58">
        <v>33.42</v>
      </c>
      <c r="F113" s="57">
        <v>32.549999999999997</v>
      </c>
      <c r="G113" s="58">
        <v>30.855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41.697441837481996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41.384999999999998</v>
      </c>
      <c r="C114" s="58">
        <v>38.468000000000004</v>
      </c>
      <c r="D114" s="57">
        <v>34.688000000000002</v>
      </c>
      <c r="E114" s="58">
        <v>37.117000000000004</v>
      </c>
      <c r="F114" s="57">
        <v>42.682499999999997</v>
      </c>
      <c r="G114" s="58">
        <v>41.384999999999998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42.256970835874824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46.102499999999999</v>
      </c>
      <c r="C115" s="58">
        <v>41.16</v>
      </c>
      <c r="D115" s="57">
        <v>37.65</v>
      </c>
      <c r="E115" s="58">
        <v>40.178000000000004</v>
      </c>
      <c r="F115" s="57">
        <v>47.212499999999999</v>
      </c>
      <c r="G115" s="58">
        <v>46.102499999999999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42.73596634287702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37.027500000000003</v>
      </c>
      <c r="C116" s="58">
        <v>37.432000000000002</v>
      </c>
      <c r="D116" s="57">
        <v>34.049999999999997</v>
      </c>
      <c r="E116" s="58">
        <v>38.468000000000004</v>
      </c>
      <c r="F116" s="57">
        <v>37.799999999999997</v>
      </c>
      <c r="G116" s="58">
        <v>37.027500000000003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42.696023487320026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29.407499999999999</v>
      </c>
      <c r="C117" s="58">
        <v>33.712000000000003</v>
      </c>
      <c r="D117" s="57">
        <v>31.642000000000003</v>
      </c>
      <c r="E117" s="58">
        <v>33.788000000000004</v>
      </c>
      <c r="F117" s="57">
        <v>30.375</v>
      </c>
      <c r="G117" s="58">
        <v>29.407499999999999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42.726374701277095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28.5</v>
      </c>
      <c r="C118" s="58">
        <v>32.28</v>
      </c>
      <c r="D118" s="57">
        <v>30.262</v>
      </c>
      <c r="E118" s="58">
        <v>33.157000000000004</v>
      </c>
      <c r="F118" s="57">
        <v>30.555</v>
      </c>
      <c r="G118" s="58">
        <v>28.5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44.912365616154986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28.3125</v>
      </c>
      <c r="C119" s="58">
        <v>33.053000000000004</v>
      </c>
      <c r="D119" s="57">
        <v>31.004999999999999</v>
      </c>
      <c r="E119" s="58">
        <v>33.435000000000002</v>
      </c>
      <c r="F119" s="57">
        <v>31.102499999999999</v>
      </c>
      <c r="G119" s="58">
        <v>28.3125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46.698182379545514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28.515000000000001</v>
      </c>
      <c r="C120" s="58">
        <v>34.770000000000003</v>
      </c>
      <c r="D120" s="57">
        <v>32.407000000000004</v>
      </c>
      <c r="E120" s="58">
        <v>34.5</v>
      </c>
      <c r="F120" s="57">
        <v>31.672499999999999</v>
      </c>
      <c r="G120" s="58">
        <v>28.515000000000001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27.88544868862618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28.147500000000001</v>
      </c>
      <c r="C121" s="58">
        <v>34.688000000000002</v>
      </c>
      <c r="D121" s="57">
        <v>32.242000000000004</v>
      </c>
      <c r="E121" s="58">
        <v>33.832999999999998</v>
      </c>
      <c r="F121" s="57">
        <v>30.577500000000001</v>
      </c>
      <c r="G121" s="58">
        <v>28.147500000000001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27.153584630665872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28.147500000000001</v>
      </c>
      <c r="C122" s="58">
        <v>32.722000000000001</v>
      </c>
      <c r="D122" s="57">
        <v>30.344999999999999</v>
      </c>
      <c r="E122" s="58">
        <v>33.172000000000004</v>
      </c>
      <c r="F122" s="57">
        <v>29.482500000000002</v>
      </c>
      <c r="G122" s="58">
        <v>28.147500000000001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26.199170092066236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27.787500000000001</v>
      </c>
      <c r="C123" s="58">
        <v>32.82</v>
      </c>
      <c r="D123" s="57">
        <v>29.317</v>
      </c>
      <c r="E123" s="58">
        <v>32.002000000000002</v>
      </c>
      <c r="F123" s="57">
        <v>29.122499999999999</v>
      </c>
      <c r="G123" s="58">
        <v>27.787500000000001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24.476380308695376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27.787500000000001</v>
      </c>
      <c r="C124" s="58">
        <v>31.567</v>
      </c>
      <c r="D124" s="57">
        <v>28.117000000000001</v>
      </c>
      <c r="E124" s="58">
        <v>32.085000000000001</v>
      </c>
      <c r="F124" s="57">
        <v>29.482500000000002</v>
      </c>
      <c r="G124" s="58">
        <v>27.787500000000001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24.596668584578115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31.072500000000002</v>
      </c>
      <c r="C125" s="58">
        <v>31.844999999999999</v>
      </c>
      <c r="D125" s="57">
        <v>28.462</v>
      </c>
      <c r="E125" s="58">
        <v>33.758000000000003</v>
      </c>
      <c r="F125" s="57">
        <v>32.767499999999998</v>
      </c>
      <c r="G125" s="58">
        <v>31.072500000000002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24.881731258420611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41.677500000000002</v>
      </c>
      <c r="C126" s="58">
        <v>38.954999999999998</v>
      </c>
      <c r="D126" s="57">
        <v>34.837000000000003</v>
      </c>
      <c r="E126" s="58">
        <v>37.185000000000002</v>
      </c>
      <c r="F126" s="57">
        <v>42.975000000000001</v>
      </c>
      <c r="G126" s="58">
        <v>41.677500000000002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25.216814646082504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46.432499999999997</v>
      </c>
      <c r="C127" s="58">
        <v>41.49</v>
      </c>
      <c r="D127" s="57">
        <v>37.597000000000001</v>
      </c>
      <c r="E127" s="58">
        <v>40.027999999999999</v>
      </c>
      <c r="F127" s="57">
        <v>47.527500000000003</v>
      </c>
      <c r="G127" s="58">
        <v>46.432499999999997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25.503049408101234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37.29</v>
      </c>
      <c r="C128" s="58">
        <v>37.987499999999997</v>
      </c>
      <c r="D128" s="57">
        <v>34.244999999999997</v>
      </c>
      <c r="E128" s="58">
        <v>38.438000000000002</v>
      </c>
      <c r="F128" s="57">
        <v>38.055</v>
      </c>
      <c r="G128" s="58">
        <v>37.29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25.475669917889849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29.61</v>
      </c>
      <c r="C129" s="58">
        <v>34.484999999999999</v>
      </c>
      <c r="D129" s="57">
        <v>32.01</v>
      </c>
      <c r="E129" s="58">
        <v>34.102000000000004</v>
      </c>
      <c r="F129" s="57">
        <v>30.577500000000001</v>
      </c>
      <c r="G129" s="58">
        <v>29.61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25.490865391477335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28.703000000000003</v>
      </c>
      <c r="C130" s="58">
        <v>33.142000000000003</v>
      </c>
      <c r="D130" s="57">
        <v>30.72</v>
      </c>
      <c r="E130" s="58">
        <v>33.517000000000003</v>
      </c>
      <c r="F130" s="57">
        <v>30.765000000000001</v>
      </c>
      <c r="G130" s="58">
        <v>28.703000000000003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27.022581681976934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28.515000000000001</v>
      </c>
      <c r="C131" s="58">
        <v>33.869999999999997</v>
      </c>
      <c r="D131" s="57">
        <v>31.41</v>
      </c>
      <c r="E131" s="58">
        <v>33.773000000000003</v>
      </c>
      <c r="F131" s="57">
        <v>31.3125</v>
      </c>
      <c r="G131" s="58">
        <v>28.515000000000001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28.09803539141976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28.717500000000001</v>
      </c>
      <c r="C132" s="58">
        <v>35.520000000000003</v>
      </c>
      <c r="D132" s="57">
        <v>32.737000000000002</v>
      </c>
      <c r="E132" s="58">
        <v>34.777999999999999</v>
      </c>
      <c r="F132" s="57">
        <v>31.8825</v>
      </c>
      <c r="G132" s="58">
        <v>28.717500000000001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27.88544868862618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28.35</v>
      </c>
      <c r="C133" s="58">
        <v>35.445</v>
      </c>
      <c r="D133" s="57">
        <v>32.58</v>
      </c>
      <c r="E133" s="58">
        <v>34.163000000000004</v>
      </c>
      <c r="F133" s="57">
        <v>30.78</v>
      </c>
      <c r="G133" s="58">
        <v>28.35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27.153584630665872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28.35</v>
      </c>
      <c r="C134" s="58">
        <v>33.6</v>
      </c>
      <c r="D134" s="57">
        <v>30.824999999999999</v>
      </c>
      <c r="E134" s="58">
        <v>33.54</v>
      </c>
      <c r="F134" s="57">
        <v>29.684999999999999</v>
      </c>
      <c r="G134" s="58">
        <v>28.35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26.199170092066236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27.982500000000002</v>
      </c>
      <c r="C135" s="58">
        <v>33.69</v>
      </c>
      <c r="D135" s="57">
        <v>29.864999999999998</v>
      </c>
      <c r="E135" s="58">
        <v>32.46</v>
      </c>
      <c r="F135" s="57">
        <v>29.317499999999999</v>
      </c>
      <c r="G135" s="58">
        <v>27.982500000000002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24.476380308695376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27.982500000000002</v>
      </c>
      <c r="C136" s="58">
        <v>32.512999999999998</v>
      </c>
      <c r="D136" s="57">
        <v>28.747</v>
      </c>
      <c r="E136" s="58">
        <v>32.542000000000002</v>
      </c>
      <c r="F136" s="57">
        <v>29.684999999999999</v>
      </c>
      <c r="G136" s="58">
        <v>27.982500000000002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24.596668584578115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31.29</v>
      </c>
      <c r="C137" s="58">
        <v>32.774999999999999</v>
      </c>
      <c r="D137" s="57">
        <v>29.07</v>
      </c>
      <c r="E137" s="58">
        <v>34.087000000000003</v>
      </c>
      <c r="F137" s="57">
        <v>32.984999999999999</v>
      </c>
      <c r="G137" s="58">
        <v>31.29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24.881731258420611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41.97</v>
      </c>
      <c r="C138" s="58">
        <v>39.465000000000003</v>
      </c>
      <c r="D138" s="57">
        <v>35.002000000000002</v>
      </c>
      <c r="E138" s="58">
        <v>37.267000000000003</v>
      </c>
      <c r="F138" s="57">
        <v>43.26</v>
      </c>
      <c r="G138" s="58">
        <v>41.97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25.216814646082504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46.755000000000003</v>
      </c>
      <c r="C139" s="58">
        <v>41.843000000000004</v>
      </c>
      <c r="D139" s="57">
        <v>37.575000000000003</v>
      </c>
      <c r="E139" s="58">
        <v>39.9</v>
      </c>
      <c r="F139" s="57">
        <v>47.842500000000001</v>
      </c>
      <c r="G139" s="58">
        <v>46.755000000000003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25.503049408101234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37.552500000000002</v>
      </c>
      <c r="C140" s="58">
        <v>38.549999999999997</v>
      </c>
      <c r="D140" s="57">
        <v>34.447000000000003</v>
      </c>
      <c r="E140" s="58">
        <v>38.43</v>
      </c>
      <c r="F140" s="57">
        <v>38.302500000000002</v>
      </c>
      <c r="G140" s="58">
        <v>37.552500000000002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25.475669917889849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29.82</v>
      </c>
      <c r="C141" s="58">
        <v>35.258000000000003</v>
      </c>
      <c r="D141" s="57">
        <v>32.369999999999997</v>
      </c>
      <c r="E141" s="58">
        <v>34.409999999999997</v>
      </c>
      <c r="F141" s="57">
        <v>30.787500000000001</v>
      </c>
      <c r="G141" s="58">
        <v>29.82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25.490865391477335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28.905000000000001</v>
      </c>
      <c r="C142" s="58">
        <v>33.998000000000005</v>
      </c>
      <c r="D142" s="57">
        <v>31.17</v>
      </c>
      <c r="E142" s="58">
        <v>33.869999999999997</v>
      </c>
      <c r="F142" s="57">
        <v>30.967500000000001</v>
      </c>
      <c r="G142" s="58">
        <v>28.905000000000001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27.022581681976934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28.717500000000001</v>
      </c>
      <c r="C143" s="58">
        <v>34.688000000000002</v>
      </c>
      <c r="D143" s="57">
        <v>31.815000000000001</v>
      </c>
      <c r="E143" s="58">
        <v>34.102000000000004</v>
      </c>
      <c r="F143" s="57">
        <v>31.515000000000001</v>
      </c>
      <c r="G143" s="58">
        <v>28.717500000000001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28.09803539141976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28.92</v>
      </c>
      <c r="C144" s="58">
        <v>36.270000000000003</v>
      </c>
      <c r="D144" s="57">
        <v>33.119999999999997</v>
      </c>
      <c r="E144" s="58">
        <v>35.04</v>
      </c>
      <c r="F144" s="57">
        <v>32.092500000000001</v>
      </c>
      <c r="G144" s="58">
        <v>28.92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27.88544868862618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28.545000000000002</v>
      </c>
      <c r="C145" s="58">
        <v>36.195</v>
      </c>
      <c r="D145" s="57">
        <v>32.962000000000003</v>
      </c>
      <c r="E145" s="58">
        <v>34.417000000000002</v>
      </c>
      <c r="F145" s="57">
        <v>30.99</v>
      </c>
      <c r="G145" s="58">
        <v>28.545000000000002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27.153584630665872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28.545000000000002</v>
      </c>
      <c r="C146" s="58">
        <v>34.305</v>
      </c>
      <c r="D146" s="57">
        <v>31.184999999999999</v>
      </c>
      <c r="E146" s="58">
        <v>33.795000000000002</v>
      </c>
      <c r="F146" s="57">
        <v>29.88</v>
      </c>
      <c r="G146" s="58">
        <v>28.545000000000002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26.199170092066236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28.177499999999998</v>
      </c>
      <c r="C147" s="58">
        <v>34.402999999999999</v>
      </c>
      <c r="D147" s="57">
        <v>30.21</v>
      </c>
      <c r="E147" s="58">
        <v>32.707999999999998</v>
      </c>
      <c r="F147" s="57">
        <v>29.512499999999999</v>
      </c>
      <c r="G147" s="58">
        <v>28.177499999999998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24.476380308695376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28.177499999999998</v>
      </c>
      <c r="C148" s="58">
        <v>33.203000000000003</v>
      </c>
      <c r="D148" s="57">
        <v>29.078000000000003</v>
      </c>
      <c r="E148" s="58">
        <v>32.782000000000004</v>
      </c>
      <c r="F148" s="57">
        <v>29.88</v>
      </c>
      <c r="G148" s="58">
        <v>28.177499999999998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24.596668584578115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31.515000000000001</v>
      </c>
      <c r="C149" s="58">
        <v>33.465000000000003</v>
      </c>
      <c r="D149" s="57">
        <v>29.407</v>
      </c>
      <c r="E149" s="58">
        <v>34.343000000000004</v>
      </c>
      <c r="F149" s="57">
        <v>33.202500000000001</v>
      </c>
      <c r="G149" s="58">
        <v>31.515000000000001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24.881731258420611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42.262500000000003</v>
      </c>
      <c r="C150" s="58">
        <v>40.29</v>
      </c>
      <c r="D150" s="57">
        <v>35.414999999999999</v>
      </c>
      <c r="E150" s="58">
        <v>37.545000000000002</v>
      </c>
      <c r="F150" s="57">
        <v>43.545000000000002</v>
      </c>
      <c r="G150" s="58">
        <v>42.262500000000003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25.216814646082504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47.085000000000001</v>
      </c>
      <c r="C151" s="58">
        <v>42.72</v>
      </c>
      <c r="D151" s="57">
        <v>38.01</v>
      </c>
      <c r="E151" s="58">
        <v>40.200000000000003</v>
      </c>
      <c r="F151" s="57">
        <v>48.164999999999999</v>
      </c>
      <c r="G151" s="58">
        <v>47.085000000000001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25.503049408101234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37.814999999999998</v>
      </c>
      <c r="C152" s="58">
        <v>39.36</v>
      </c>
      <c r="D152" s="57">
        <v>34.852000000000004</v>
      </c>
      <c r="E152" s="58">
        <v>38.715000000000003</v>
      </c>
      <c r="F152" s="57">
        <v>38.557499999999997</v>
      </c>
      <c r="G152" s="58">
        <v>37.814999999999998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25.475669917889849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30.03</v>
      </c>
      <c r="C153" s="58">
        <v>36</v>
      </c>
      <c r="D153" s="57">
        <v>32.744999999999997</v>
      </c>
      <c r="E153" s="58">
        <v>34.664999999999999</v>
      </c>
      <c r="F153" s="57">
        <v>30.99</v>
      </c>
      <c r="G153" s="58">
        <v>30.03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25.490865391477335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29.108000000000001</v>
      </c>
      <c r="C154" s="58">
        <v>34.718000000000004</v>
      </c>
      <c r="D154" s="57">
        <v>31.53</v>
      </c>
      <c r="E154" s="58">
        <v>34.125</v>
      </c>
      <c r="F154" s="57">
        <v>31.17</v>
      </c>
      <c r="G154" s="58">
        <v>29.108000000000001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27.022581681976934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28.92</v>
      </c>
      <c r="C155" s="58">
        <v>35.414999999999999</v>
      </c>
      <c r="D155" s="57">
        <v>32.182000000000002</v>
      </c>
      <c r="E155" s="58">
        <v>34.358000000000004</v>
      </c>
      <c r="F155" s="57">
        <v>31.725000000000001</v>
      </c>
      <c r="G155" s="58">
        <v>28.92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28.09803539141976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29.114999999999998</v>
      </c>
      <c r="C156" s="58">
        <v>37.020000000000003</v>
      </c>
      <c r="D156" s="57">
        <v>33.502000000000002</v>
      </c>
      <c r="E156" s="58">
        <v>35.303000000000004</v>
      </c>
      <c r="F156" s="57">
        <v>32.31</v>
      </c>
      <c r="G156" s="58">
        <v>29.114999999999998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27.88544868862618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28.747499999999999</v>
      </c>
      <c r="C157" s="58">
        <v>36.945</v>
      </c>
      <c r="D157" s="57">
        <v>33.344999999999999</v>
      </c>
      <c r="E157" s="58">
        <v>34.672000000000004</v>
      </c>
      <c r="F157" s="57">
        <v>31.192499999999999</v>
      </c>
      <c r="G157" s="58">
        <v>28.747499999999999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27.153584630665872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28.747499999999999</v>
      </c>
      <c r="C158" s="58">
        <v>35.01</v>
      </c>
      <c r="D158" s="57">
        <v>31.545000000000002</v>
      </c>
      <c r="E158" s="58">
        <v>34.042000000000002</v>
      </c>
      <c r="F158" s="57">
        <v>30.074999999999999</v>
      </c>
      <c r="G158" s="58">
        <v>28.747499999999999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26.199170092066236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28.372499999999999</v>
      </c>
      <c r="C159" s="58">
        <v>35.108000000000004</v>
      </c>
      <c r="D159" s="57">
        <v>30.563000000000002</v>
      </c>
      <c r="E159" s="58">
        <v>32.947000000000003</v>
      </c>
      <c r="F159" s="57">
        <v>29.7075</v>
      </c>
      <c r="G159" s="58">
        <v>28.372499999999999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24.476380308695376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28.372499999999999</v>
      </c>
      <c r="C160" s="58">
        <v>33.884999999999998</v>
      </c>
      <c r="D160" s="57">
        <v>29.414999999999999</v>
      </c>
      <c r="E160" s="58">
        <v>33.03</v>
      </c>
      <c r="F160" s="57">
        <v>30.074999999999999</v>
      </c>
      <c r="G160" s="58">
        <v>28.372499999999999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24.596668584578115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31.732500000000002</v>
      </c>
      <c r="C161" s="58">
        <v>34.155000000000001</v>
      </c>
      <c r="D161" s="57">
        <v>29.745000000000001</v>
      </c>
      <c r="E161" s="58">
        <v>34.604999999999997</v>
      </c>
      <c r="F161" s="57">
        <v>33.42</v>
      </c>
      <c r="G161" s="58">
        <v>31.732500000000002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24.881731258420611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42.555</v>
      </c>
      <c r="C162" s="40">
        <v>41.123000000000005</v>
      </c>
      <c r="D162" s="40">
        <v>35.82</v>
      </c>
      <c r="E162" s="40">
        <v>37.822000000000003</v>
      </c>
      <c r="F162" s="40">
        <v>43.83</v>
      </c>
      <c r="G162" s="40">
        <v>42.555</v>
      </c>
      <c r="I162" s="40">
        <v>39</v>
      </c>
      <c r="R162" s="40">
        <v>25.216814646082504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37184</v>
      </c>
      <c r="B7" s="51">
        <f>[5]Tregion!$C7</f>
        <v>26.15</v>
      </c>
      <c r="C7" s="52">
        <f>[6]Tregion!$C7</f>
        <v>25.3</v>
      </c>
      <c r="D7" s="51">
        <f>[7]Tregion!$C7</f>
        <v>24</v>
      </c>
      <c r="E7" s="52">
        <f>[8]Tregion!$C7</f>
        <v>25.7</v>
      </c>
      <c r="F7" s="51">
        <f>[9]Tregion!$C7</f>
        <v>26.21</v>
      </c>
      <c r="G7" s="52">
        <f>[10]Tbasis!$D6</f>
        <v>27.15</v>
      </c>
      <c r="H7" s="51"/>
      <c r="I7" s="52">
        <f>[11]Tregion!$C7</f>
        <v>25.7</v>
      </c>
      <c r="J7" s="51"/>
      <c r="K7" s="52"/>
      <c r="L7" s="51"/>
      <c r="M7" s="52"/>
      <c r="N7" s="51"/>
      <c r="O7" s="52"/>
      <c r="Q7" s="51"/>
      <c r="R7" s="52">
        <f>[12]Tregion!$C7</f>
        <v>56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37185</v>
      </c>
      <c r="B8" s="57">
        <f>[5]Tregion!$C8</f>
        <v>23.9</v>
      </c>
      <c r="C8" s="58">
        <f>[6]Tregion!$C8</f>
        <v>24.75</v>
      </c>
      <c r="D8" s="57">
        <f>[7]Tregion!$C8</f>
        <v>24.6</v>
      </c>
      <c r="E8" s="58">
        <f>[8]Tregion!$C8</f>
        <v>24.25</v>
      </c>
      <c r="F8" s="57">
        <f>[9]Tregion!$C8</f>
        <v>23.66</v>
      </c>
      <c r="G8" s="58">
        <f>[10]Tbasis!$D7</f>
        <v>24.9</v>
      </c>
      <c r="H8" s="57"/>
      <c r="I8" s="58">
        <f>[11]Tregion!$C8</f>
        <v>23.66</v>
      </c>
      <c r="J8" s="57"/>
      <c r="K8" s="58"/>
      <c r="L8" s="57"/>
      <c r="M8" s="58"/>
      <c r="N8" s="57"/>
      <c r="O8" s="58"/>
      <c r="Q8" s="57"/>
      <c r="R8" s="58">
        <f>[12]Tregion!$C8</f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7.4999999999999997E-2</v>
      </c>
      <c r="AQ8" s="40">
        <f t="shared" si="1"/>
        <v>6.3680000000000003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37186</v>
      </c>
      <c r="B9" s="57">
        <f>[5]Tregion!$C9</f>
        <v>27.35</v>
      </c>
      <c r="C9" s="58">
        <f>[6]Tregion!$C9</f>
        <v>29</v>
      </c>
      <c r="D9" s="57">
        <f>[7]Tregion!$C9</f>
        <v>27.3</v>
      </c>
      <c r="E9" s="58">
        <f>[8]Tregion!$C9</f>
        <v>26.86</v>
      </c>
      <c r="F9" s="57">
        <f>[9]Tregion!$C9</f>
        <v>26.96</v>
      </c>
      <c r="G9" s="58">
        <f>[10]Tbasis!$D8</f>
        <v>28.35</v>
      </c>
      <c r="H9" s="57"/>
      <c r="I9" s="58">
        <f>[11]Tregion!$C9</f>
        <v>26.86</v>
      </c>
      <c r="J9" s="57"/>
      <c r="K9" s="58"/>
      <c r="L9" s="57"/>
      <c r="M9" s="58"/>
      <c r="N9" s="57"/>
      <c r="O9" s="58"/>
      <c r="Q9" s="57"/>
      <c r="R9" s="58">
        <f>[12]Tregion!$C9</f>
        <v>77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</v>
      </c>
      <c r="AQ9" s="40">
        <f t="shared" si="1"/>
        <v>5.0979999999999999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37187</v>
      </c>
      <c r="B10" s="57">
        <f>[5]Tregion!$C10</f>
        <v>27.75</v>
      </c>
      <c r="C10" s="58">
        <f>[6]Tregion!$C10</f>
        <v>29</v>
      </c>
      <c r="D10" s="57">
        <f>[7]Tregion!$C10</f>
        <v>28.25</v>
      </c>
      <c r="E10" s="58">
        <f>[8]Tregion!$C10</f>
        <v>28.5</v>
      </c>
      <c r="F10" s="57">
        <f>[9]Tregion!$C10</f>
        <v>29</v>
      </c>
      <c r="G10" s="58">
        <f>[10]Tbasis!$D9</f>
        <v>28.75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81.5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0.16</v>
      </c>
      <c r="AQ10" s="40">
        <f t="shared" si="1"/>
        <v>5.5440000000000005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37188</v>
      </c>
      <c r="B11" s="57">
        <f>[5]Tregion!$C11</f>
        <v>27.75</v>
      </c>
      <c r="C11" s="58">
        <f>[6]Tregion!$C11</f>
        <v>29</v>
      </c>
      <c r="D11" s="57">
        <f>[7]Tregion!$C11</f>
        <v>28.25</v>
      </c>
      <c r="E11" s="58">
        <f>[8]Tregion!$C11</f>
        <v>28.5</v>
      </c>
      <c r="F11" s="57">
        <f>[9]Tregion!$C11</f>
        <v>29</v>
      </c>
      <c r="G11" s="58">
        <f>[10]Tbasis!$D10</f>
        <v>28.75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0.49</v>
      </c>
      <c r="AO11" s="40">
        <f t="shared" si="0"/>
        <v>5.3810000000000002</v>
      </c>
      <c r="AP11" s="40">
        <f>[4]Curves!$J17</f>
        <v>0.16500000000000001</v>
      </c>
      <c r="AQ11" s="40">
        <f t="shared" si="1"/>
        <v>5.056</v>
      </c>
      <c r="AR11" s="40">
        <f>[4]Curves!$K17</f>
        <v>0.39</v>
      </c>
      <c r="AS11" s="40">
        <f t="shared" si="2"/>
        <v>5.2809999999999997</v>
      </c>
      <c r="AT11" s="40">
        <f>[4]Curves!$G17</f>
        <v>0.495</v>
      </c>
      <c r="AU11" s="40">
        <f t="shared" si="3"/>
        <v>5.3860000000000001</v>
      </c>
    </row>
    <row r="12" spans="1:48" x14ac:dyDescent="0.25">
      <c r="A12" s="50">
        <f>[5]Tregion!$A12</f>
        <v>37189</v>
      </c>
      <c r="B12" s="57">
        <f>[5]Tregion!$C12</f>
        <v>27.75</v>
      </c>
      <c r="C12" s="58">
        <f>[6]Tregion!$C12</f>
        <v>29</v>
      </c>
      <c r="D12" s="57">
        <f>[7]Tregion!$C12</f>
        <v>28.25</v>
      </c>
      <c r="E12" s="58">
        <f>[8]Tregion!$C12</f>
        <v>28.5</v>
      </c>
      <c r="F12" s="57">
        <f>[9]Tregion!$C12</f>
        <v>29</v>
      </c>
      <c r="G12" s="58">
        <f>[10]Tbasis!$D11</f>
        <v>28.75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0.87</v>
      </c>
      <c r="AO12" s="40">
        <f t="shared" si="0"/>
        <v>4.6079999999999997</v>
      </c>
      <c r="AP12" s="40">
        <f>[4]Curves!$J18</f>
        <v>0.15</v>
      </c>
      <c r="AQ12" s="40">
        <f t="shared" si="1"/>
        <v>3.8879999999999999</v>
      </c>
      <c r="AR12" s="40">
        <f>[4]Curves!$K18</f>
        <v>0.87</v>
      </c>
      <c r="AS12" s="40">
        <f t="shared" si="2"/>
        <v>4.6079999999999997</v>
      </c>
      <c r="AT12" s="40">
        <f>[4]Curves!$G18</f>
        <v>1.145</v>
      </c>
      <c r="AU12" s="40">
        <f t="shared" si="3"/>
        <v>4.883</v>
      </c>
    </row>
    <row r="13" spans="1:48" x14ac:dyDescent="0.25">
      <c r="A13" s="50">
        <f>[5]Tregion!$A13</f>
        <v>37190</v>
      </c>
      <c r="B13" s="57">
        <f>[5]Tregion!$C13</f>
        <v>27.75</v>
      </c>
      <c r="C13" s="58">
        <f>[6]Tregion!$C13</f>
        <v>29</v>
      </c>
      <c r="D13" s="57">
        <f>[7]Tregion!$C13</f>
        <v>28.25</v>
      </c>
      <c r="E13" s="58">
        <f>[8]Tregion!$C13</f>
        <v>28.5</v>
      </c>
      <c r="F13" s="57">
        <f>[9]Tregion!$C13</f>
        <v>29</v>
      </c>
      <c r="G13" s="58">
        <f>[10]Tbasis!$D12</f>
        <v>28.75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58.5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1.22</v>
      </c>
      <c r="AO13" s="40">
        <f t="shared" si="0"/>
        <v>4.4020000000000001</v>
      </c>
      <c r="AP13" s="40">
        <f>[4]Curves!$J19</f>
        <v>3.5000000000000003E-2</v>
      </c>
      <c r="AQ13" s="40">
        <f t="shared" si="1"/>
        <v>3.2170000000000001</v>
      </c>
      <c r="AR13" s="40">
        <f>[4]Curves!$K19</f>
        <v>1.22</v>
      </c>
      <c r="AS13" s="40">
        <f t="shared" si="2"/>
        <v>4.4020000000000001</v>
      </c>
      <c r="AT13" s="40">
        <f>[4]Curves!$G19</f>
        <v>2.2200000000000002</v>
      </c>
      <c r="AU13" s="40">
        <f t="shared" si="3"/>
        <v>5.4020000000000001</v>
      </c>
    </row>
    <row r="14" spans="1:48" x14ac:dyDescent="0.25">
      <c r="A14" s="50">
        <f>[5]Tregion!$A14</f>
        <v>37191</v>
      </c>
      <c r="B14" s="57">
        <f>[5]Tregion!$C14</f>
        <v>27.75</v>
      </c>
      <c r="C14" s="58">
        <f>[6]Tregion!$C14</f>
        <v>29</v>
      </c>
      <c r="D14" s="57">
        <f>[7]Tregion!$C14</f>
        <v>28.25</v>
      </c>
      <c r="E14" s="58">
        <f>[8]Tregion!$C14</f>
        <v>28.5</v>
      </c>
      <c r="F14" s="57">
        <f>[9]Tregion!$C14</f>
        <v>29</v>
      </c>
      <c r="G14" s="58">
        <f>[10]Tbasis!$D13</f>
        <v>28.75</v>
      </c>
      <c r="H14" s="57"/>
      <c r="I14" s="58">
        <f>[11]Tregion!$C14</f>
        <v>25.5</v>
      </c>
      <c r="J14" s="57"/>
      <c r="K14" s="58"/>
      <c r="L14" s="57"/>
      <c r="M14" s="58"/>
      <c r="N14" s="57"/>
      <c r="O14" s="58"/>
      <c r="Q14" s="57"/>
      <c r="R14" s="58">
        <f>[12]Tregion!$C14</f>
        <v>44.5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1.2050000000000001</v>
      </c>
      <c r="AO14" s="40">
        <f t="shared" si="0"/>
        <v>4.3719999999999999</v>
      </c>
      <c r="AP14" s="40">
        <f>[4]Curves!$J20</f>
        <v>3.5000000000000003E-2</v>
      </c>
      <c r="AQ14" s="40">
        <f t="shared" si="1"/>
        <v>3.2020000000000004</v>
      </c>
      <c r="AR14" s="40">
        <f>[4]Curves!$K20</f>
        <v>1.2050000000000001</v>
      </c>
      <c r="AS14" s="40">
        <f t="shared" si="2"/>
        <v>4.3719999999999999</v>
      </c>
      <c r="AT14" s="40">
        <f>[4]Curves!$G20</f>
        <v>2.1850000000000001</v>
      </c>
      <c r="AU14" s="40">
        <f t="shared" si="3"/>
        <v>5.3520000000000003</v>
      </c>
    </row>
    <row r="15" spans="1:48" x14ac:dyDescent="0.25">
      <c r="A15" s="50">
        <f>[5]Tregion!$A15</f>
        <v>37192</v>
      </c>
      <c r="B15" s="57">
        <f>[5]Tregion!$C15</f>
        <v>22.25</v>
      </c>
      <c r="C15" s="58">
        <f>[6]Tregion!$C15</f>
        <v>24.25</v>
      </c>
      <c r="D15" s="57">
        <f>[7]Tregion!$C15</f>
        <v>24.25</v>
      </c>
      <c r="E15" s="58">
        <f>[8]Tregion!$C15</f>
        <v>25</v>
      </c>
      <c r="F15" s="57">
        <f>[9]Tregion!$C15</f>
        <v>24</v>
      </c>
      <c r="G15" s="58">
        <f>[10]Tbasis!$D14</f>
        <v>23.25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44.5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0.66</v>
      </c>
      <c r="AO15" s="40">
        <f t="shared" si="0"/>
        <v>2.9550000000000001</v>
      </c>
      <c r="AP15" s="40">
        <f>[4]Curves!$J21</f>
        <v>3.5000000000000003E-2</v>
      </c>
      <c r="AQ15" s="40">
        <f t="shared" si="1"/>
        <v>2.33</v>
      </c>
      <c r="AR15" s="40">
        <f>[4]Curves!$K21</f>
        <v>0.66</v>
      </c>
      <c r="AS15" s="40">
        <f t="shared" si="2"/>
        <v>2.9550000000000001</v>
      </c>
      <c r="AT15" s="40">
        <f>[4]Curves!$G21</f>
        <v>0.8</v>
      </c>
      <c r="AU15" s="40">
        <f t="shared" si="3"/>
        <v>3.0949999999999998</v>
      </c>
    </row>
    <row r="16" spans="1:48" x14ac:dyDescent="0.25">
      <c r="A16" s="50">
        <f>[5]Tregion!$A16</f>
        <v>37193</v>
      </c>
      <c r="B16" s="57">
        <f>[5]Tregion!$C16</f>
        <v>27.75</v>
      </c>
      <c r="C16" s="58">
        <f>[6]Tregion!$C16</f>
        <v>29</v>
      </c>
      <c r="D16" s="57">
        <f>[7]Tregion!$C16</f>
        <v>28.25</v>
      </c>
      <c r="E16" s="58">
        <f>[8]Tregion!$C16</f>
        <v>28.5</v>
      </c>
      <c r="F16" s="57">
        <f>[9]Tregion!$C16</f>
        <v>29</v>
      </c>
      <c r="G16" s="58">
        <f>[10]Tbasis!$D15</f>
        <v>28.75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58.5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3.5000000000000003E-2</v>
      </c>
      <c r="AQ16" s="40">
        <f t="shared" si="1"/>
        <v>1.865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5">
      <c r="A17" s="50">
        <f>[5]Tregion!$A17</f>
        <v>37194</v>
      </c>
      <c r="B17" s="57">
        <f>[5]Tregion!$C17</f>
        <v>27.75</v>
      </c>
      <c r="C17" s="58">
        <f>[6]Tregion!$C17</f>
        <v>29</v>
      </c>
      <c r="D17" s="57">
        <f>[7]Tregion!$C17</f>
        <v>28.25</v>
      </c>
      <c r="E17" s="58">
        <f>[8]Tregion!$C17</f>
        <v>28.5</v>
      </c>
      <c r="F17" s="57">
        <f>[9]Tregion!$C17</f>
        <v>29</v>
      </c>
      <c r="G17" s="58">
        <f>[10]Tbasis!$D16</f>
        <v>28.75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58.5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2.681</v>
      </c>
      <c r="AN17" s="40">
        <f t="shared" si="4"/>
        <v>0.31</v>
      </c>
      <c r="AO17" s="40">
        <f t="shared" si="0"/>
        <v>2.9910000000000001</v>
      </c>
      <c r="AP17" s="40">
        <f>[4]Curves!$J23</f>
        <v>3.5000000000000003E-2</v>
      </c>
      <c r="AQ17" s="40">
        <f t="shared" si="1"/>
        <v>2.7160000000000002</v>
      </c>
      <c r="AR17" s="40">
        <f>[4]Curves!$K23</f>
        <v>0.31</v>
      </c>
      <c r="AS17" s="40">
        <f t="shared" si="2"/>
        <v>2.9910000000000001</v>
      </c>
      <c r="AT17" s="40">
        <f>[4]Curves!$G23</f>
        <v>0.36</v>
      </c>
      <c r="AU17" s="40">
        <f t="shared" si="3"/>
        <v>3.0409999999999999</v>
      </c>
    </row>
    <row r="18" spans="1:47" x14ac:dyDescent="0.25">
      <c r="A18" s="50">
        <f>[5]Tregion!$A18</f>
        <v>37195</v>
      </c>
      <c r="B18" s="57">
        <f>[5]Tregion!$C18</f>
        <v>27.75</v>
      </c>
      <c r="C18" s="58">
        <f>[6]Tregion!$C18</f>
        <v>29</v>
      </c>
      <c r="D18" s="57">
        <f>[7]Tregion!$C18</f>
        <v>28.25</v>
      </c>
      <c r="E18" s="58">
        <f>[8]Tregion!$C18</f>
        <v>28.5</v>
      </c>
      <c r="F18" s="57">
        <f>[9]Tregion!$C18</f>
        <v>29</v>
      </c>
      <c r="G18" s="58">
        <f>[10]Tbasis!$D17</f>
        <v>28.75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58.5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2.99</v>
      </c>
      <c r="AN18" s="40">
        <f t="shared" si="4"/>
        <v>0.31</v>
      </c>
      <c r="AO18" s="40">
        <f t="shared" si="0"/>
        <v>3.3000000000000003</v>
      </c>
      <c r="AP18" s="40">
        <f>[4]Curves!$J24</f>
        <v>3.5000000000000003E-2</v>
      </c>
      <c r="AQ18" s="40">
        <f t="shared" si="1"/>
        <v>3.0250000000000004</v>
      </c>
      <c r="AR18" s="40">
        <f>[4]Curves!$K24</f>
        <v>0.31</v>
      </c>
      <c r="AS18" s="40">
        <f t="shared" si="2"/>
        <v>3.3000000000000003</v>
      </c>
      <c r="AT18" s="40">
        <f>[4]Curves!$G24</f>
        <v>0.35</v>
      </c>
      <c r="AU18" s="40">
        <f t="shared" si="3"/>
        <v>3.3400000000000003</v>
      </c>
    </row>
    <row r="19" spans="1:47" x14ac:dyDescent="0.25">
      <c r="A19" s="50">
        <f>[5]Tregion!$A19</f>
        <v>37196</v>
      </c>
      <c r="B19" s="57">
        <f>[5]Tregion!$C19</f>
        <v>27.75</v>
      </c>
      <c r="C19" s="58">
        <f>[6]Tregion!$C19</f>
        <v>29.5</v>
      </c>
      <c r="D19" s="57">
        <f>[7]Tregion!$C19</f>
        <v>28.75</v>
      </c>
      <c r="E19" s="58">
        <f>[8]Tregion!$C19</f>
        <v>29.25</v>
      </c>
      <c r="F19" s="57">
        <f>[9]Tregion!$C19</f>
        <v>29</v>
      </c>
      <c r="G19" s="58">
        <f>[10]Tbasis!$D18</f>
        <v>28.75</v>
      </c>
      <c r="H19" s="57"/>
      <c r="I19" s="58">
        <f>[11]Tregion!$C19</f>
        <v>24.9</v>
      </c>
      <c r="J19" s="57"/>
      <c r="K19" s="58"/>
      <c r="L19" s="57"/>
      <c r="M19" s="58"/>
      <c r="N19" s="57"/>
      <c r="O19" s="58"/>
      <c r="Q19" s="57"/>
      <c r="R19" s="58">
        <f>[12]Tregion!$C19</f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3.1710000000000003</v>
      </c>
      <c r="AN19" s="40">
        <f>AR19+0.1</f>
        <v>0.42000000000000004</v>
      </c>
      <c r="AO19" s="40">
        <f t="shared" si="0"/>
        <v>3.5910000000000002</v>
      </c>
      <c r="AP19" s="40">
        <f>[4]Curves!$J25</f>
        <v>3.5000000000000003E-2</v>
      </c>
      <c r="AQ19" s="40">
        <f t="shared" si="1"/>
        <v>3.2060000000000004</v>
      </c>
      <c r="AR19" s="40">
        <f>[4]Curves!$K25</f>
        <v>0.32</v>
      </c>
      <c r="AS19" s="40">
        <f t="shared" si="2"/>
        <v>3.4910000000000001</v>
      </c>
      <c r="AT19" s="40">
        <f>[4]Curves!$G25</f>
        <v>0.41</v>
      </c>
      <c r="AU19" s="40">
        <f t="shared" si="3"/>
        <v>3.5810000000000004</v>
      </c>
    </row>
    <row r="20" spans="1:47" x14ac:dyDescent="0.25">
      <c r="A20" s="50">
        <f>[5]Tregion!$A20</f>
        <v>37197</v>
      </c>
      <c r="B20" s="57">
        <f>[5]Tregion!$C20</f>
        <v>27.75</v>
      </c>
      <c r="C20" s="58">
        <f>[6]Tregion!$C20</f>
        <v>29.5</v>
      </c>
      <c r="D20" s="57">
        <f>[7]Tregion!$C20</f>
        <v>28.75</v>
      </c>
      <c r="E20" s="58">
        <f>[8]Tregion!$C20</f>
        <v>29.75</v>
      </c>
      <c r="F20" s="57">
        <f>[9]Tregion!$C20</f>
        <v>29</v>
      </c>
      <c r="G20" s="58">
        <f>[10]Tbasis!$D19</f>
        <v>28.75</v>
      </c>
      <c r="H20" s="57"/>
      <c r="I20" s="58">
        <f>[11]Tregion!$C20</f>
        <v>24.9</v>
      </c>
      <c r="J20" s="57"/>
      <c r="K20" s="58"/>
      <c r="L20" s="57"/>
      <c r="M20" s="58"/>
      <c r="N20" s="57"/>
      <c r="O20" s="58"/>
      <c r="Q20" s="57"/>
      <c r="R20" s="58">
        <f>[12]Tregion!$C20</f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3.173</v>
      </c>
      <c r="AN20" s="40">
        <f>AR20+0.1</f>
        <v>0.42000000000000004</v>
      </c>
      <c r="AO20" s="40">
        <f t="shared" si="0"/>
        <v>3.593</v>
      </c>
      <c r="AP20" s="40">
        <f>[4]Curves!$J26</f>
        <v>8.5000000000000006E-2</v>
      </c>
      <c r="AQ20" s="40">
        <f t="shared" si="1"/>
        <v>3.258</v>
      </c>
      <c r="AR20" s="40">
        <f>[4]Curves!$K26</f>
        <v>0.32</v>
      </c>
      <c r="AS20" s="40">
        <f t="shared" si="2"/>
        <v>3.4929999999999999</v>
      </c>
      <c r="AT20" s="40">
        <f>[4]Curves!$G26</f>
        <v>0.41</v>
      </c>
      <c r="AU20" s="40">
        <f t="shared" si="3"/>
        <v>3.5830000000000002</v>
      </c>
    </row>
    <row r="21" spans="1:47" x14ac:dyDescent="0.25">
      <c r="A21" s="50">
        <f>[5]Tregion!$A21</f>
        <v>37198</v>
      </c>
      <c r="B21" s="57">
        <f>[5]Tregion!$C21</f>
        <v>27.75</v>
      </c>
      <c r="C21" s="58">
        <f>[6]Tregion!$C21</f>
        <v>29.5</v>
      </c>
      <c r="D21" s="57">
        <f>[7]Tregion!$C21</f>
        <v>28.75</v>
      </c>
      <c r="E21" s="58">
        <f>[8]Tregion!$C21</f>
        <v>29.75</v>
      </c>
      <c r="F21" s="57">
        <f>[9]Tregion!$C21</f>
        <v>29</v>
      </c>
      <c r="G21" s="58">
        <f>[10]Tbasis!$D20</f>
        <v>28.75</v>
      </c>
      <c r="H21" s="57"/>
      <c r="I21" s="58">
        <f>[11]Tregion!$C21</f>
        <v>24.899999618530298</v>
      </c>
      <c r="J21" s="57"/>
      <c r="K21" s="58"/>
      <c r="L21" s="57"/>
      <c r="M21" s="58"/>
      <c r="N21" s="57"/>
      <c r="O21" s="58"/>
      <c r="Q21" s="57"/>
      <c r="R21" s="58">
        <f>[12]Tregion!$C21</f>
        <v>45.499996490478516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3.1260000000000003</v>
      </c>
      <c r="AN21" s="40">
        <f>AR21+0.1</f>
        <v>0.41000000000000003</v>
      </c>
      <c r="AO21" s="40">
        <f t="shared" si="0"/>
        <v>3.5360000000000005</v>
      </c>
      <c r="AP21" s="40">
        <f>[4]Curves!$J27</f>
        <v>0.12</v>
      </c>
      <c r="AQ21" s="40">
        <f t="shared" si="1"/>
        <v>3.2460000000000004</v>
      </c>
      <c r="AR21" s="40">
        <f>[4]Curves!$K27</f>
        <v>0.31</v>
      </c>
      <c r="AS21" s="40">
        <f t="shared" si="2"/>
        <v>3.4360000000000004</v>
      </c>
      <c r="AT21" s="40">
        <f>[4]Curves!$G27</f>
        <v>0.37</v>
      </c>
      <c r="AU21" s="40">
        <f t="shared" si="3"/>
        <v>3.4960000000000004</v>
      </c>
    </row>
    <row r="22" spans="1:47" x14ac:dyDescent="0.25">
      <c r="A22" s="50">
        <f>[5]Tregion!$A22</f>
        <v>37199</v>
      </c>
      <c r="B22" s="57">
        <f>[5]Tregion!$C22</f>
        <v>19.25</v>
      </c>
      <c r="C22" s="58">
        <f>[6]Tregion!$C22</f>
        <v>24.25</v>
      </c>
      <c r="D22" s="57">
        <f>[7]Tregion!$C22</f>
        <v>24.25</v>
      </c>
      <c r="E22" s="58">
        <f>[8]Tregion!$C22</f>
        <v>24.25</v>
      </c>
      <c r="F22" s="57">
        <f>[9]Tregion!$C22</f>
        <v>20.75</v>
      </c>
      <c r="G22" s="58">
        <f>[10]Tbasis!$D21</f>
        <v>20.25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45.499996490478516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3.0310000000000001</v>
      </c>
      <c r="AN22" s="40">
        <f>AR22+0.1</f>
        <v>0.44000000000000006</v>
      </c>
      <c r="AO22" s="40">
        <f t="shared" si="0"/>
        <v>3.4710000000000001</v>
      </c>
      <c r="AP22" s="40">
        <f>[4]Curves!$J28</f>
        <v>0.14499999999999999</v>
      </c>
      <c r="AQ22" s="40">
        <f t="shared" si="1"/>
        <v>3.1760000000000002</v>
      </c>
      <c r="AR22" s="40">
        <f>[4]Curves!$K28</f>
        <v>0.34</v>
      </c>
      <c r="AS22" s="40">
        <f t="shared" si="2"/>
        <v>3.371</v>
      </c>
      <c r="AT22" s="40">
        <f>[4]Curves!$G28</f>
        <v>0.38</v>
      </c>
      <c r="AU22" s="40">
        <f t="shared" si="3"/>
        <v>3.411</v>
      </c>
    </row>
    <row r="23" spans="1:47" x14ac:dyDescent="0.25">
      <c r="A23" s="50">
        <f>[5]Tregion!$A23</f>
        <v>37200</v>
      </c>
      <c r="B23" s="57">
        <f>[5]Tregion!$C23</f>
        <v>27.75</v>
      </c>
      <c r="C23" s="58">
        <f>[6]Tregion!$C23</f>
        <v>29.5</v>
      </c>
      <c r="D23" s="57">
        <f>[7]Tregion!$C23</f>
        <v>28.75</v>
      </c>
      <c r="E23" s="58">
        <f>[8]Tregion!$C23</f>
        <v>29.75</v>
      </c>
      <c r="F23" s="57">
        <f>[9]Tregion!$C23</f>
        <v>29</v>
      </c>
      <c r="G23" s="58">
        <f>[10]Tbasis!$D22</f>
        <v>28.75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3.0590000000000002</v>
      </c>
      <c r="AN23" s="40">
        <f>AR23+0.1</f>
        <v>0.59</v>
      </c>
      <c r="AO23" s="40">
        <f t="shared" si="0"/>
        <v>3.649</v>
      </c>
      <c r="AP23" s="40">
        <f>[4]Curves!$J29</f>
        <v>0.14000000000000001</v>
      </c>
      <c r="AQ23" s="40">
        <f t="shared" si="1"/>
        <v>3.1990000000000003</v>
      </c>
      <c r="AR23" s="40">
        <f>[4]Curves!$K29</f>
        <v>0.49</v>
      </c>
      <c r="AS23" s="40">
        <f t="shared" si="2"/>
        <v>3.5490000000000004</v>
      </c>
      <c r="AT23" s="40">
        <f>[4]Curves!$G29</f>
        <v>0.62</v>
      </c>
      <c r="AU23" s="40">
        <f t="shared" si="3"/>
        <v>3.6790000000000003</v>
      </c>
    </row>
    <row r="24" spans="1:47" x14ac:dyDescent="0.25">
      <c r="A24" s="50">
        <f>[5]Tregion!$A24</f>
        <v>37201</v>
      </c>
      <c r="B24" s="57">
        <f>[5]Tregion!$C24</f>
        <v>27.75</v>
      </c>
      <c r="C24" s="58">
        <f>[6]Tregion!$C24</f>
        <v>29.5</v>
      </c>
      <c r="D24" s="57">
        <f>[7]Tregion!$C24</f>
        <v>28.75</v>
      </c>
      <c r="E24" s="58">
        <f>[8]Tregion!$C24</f>
        <v>29.75</v>
      </c>
      <c r="F24" s="57">
        <f>[9]Tregion!$C24</f>
        <v>29</v>
      </c>
      <c r="G24" s="58">
        <f>[10]Tbasis!$D23</f>
        <v>28.75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3.109</v>
      </c>
      <c r="AN24" s="40">
        <f t="shared" ref="AN24:AN30" si="5">AR24</f>
        <v>0.81</v>
      </c>
      <c r="AO24" s="40">
        <f t="shared" si="0"/>
        <v>3.919</v>
      </c>
      <c r="AP24" s="40">
        <f>[4]Curves!$J30</f>
        <v>0.13500000000000001</v>
      </c>
      <c r="AQ24" s="40">
        <f t="shared" si="1"/>
        <v>3.2439999999999998</v>
      </c>
      <c r="AR24" s="40">
        <f>[4]Curves!$K30</f>
        <v>0.81</v>
      </c>
      <c r="AS24" s="40">
        <f t="shared" si="2"/>
        <v>3.919</v>
      </c>
      <c r="AT24" s="40">
        <f>[4]Curves!$G30</f>
        <v>0.97</v>
      </c>
      <c r="AU24" s="40">
        <f t="shared" si="3"/>
        <v>4.0789999999999997</v>
      </c>
    </row>
    <row r="25" spans="1:47" x14ac:dyDescent="0.25">
      <c r="A25" s="50">
        <f>[5]Tregion!$A25</f>
        <v>37202</v>
      </c>
      <c r="B25" s="57">
        <f>[5]Tregion!$C25</f>
        <v>27.75</v>
      </c>
      <c r="C25" s="58">
        <f>[6]Tregion!$C25</f>
        <v>29.5</v>
      </c>
      <c r="D25" s="57">
        <f>[7]Tregion!$C25</f>
        <v>28.75</v>
      </c>
      <c r="E25" s="58">
        <f>[8]Tregion!$C25</f>
        <v>29.75</v>
      </c>
      <c r="F25" s="57">
        <f>[9]Tregion!$C25</f>
        <v>29</v>
      </c>
      <c r="G25" s="58">
        <f>[10]Tbasis!$D24</f>
        <v>28.75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3.1510000000000002</v>
      </c>
      <c r="AN25" s="40">
        <f t="shared" si="5"/>
        <v>1.08</v>
      </c>
      <c r="AO25" s="40">
        <f t="shared" si="0"/>
        <v>4.2309999999999999</v>
      </c>
      <c r="AP25" s="40">
        <f>[4]Curves!$J31</f>
        <v>3.5000000000000003E-2</v>
      </c>
      <c r="AQ25" s="40">
        <f t="shared" si="1"/>
        <v>3.1860000000000004</v>
      </c>
      <c r="AR25" s="40">
        <f>[4]Curves!$K31</f>
        <v>1.08</v>
      </c>
      <c r="AS25" s="40">
        <f t="shared" si="2"/>
        <v>4.2309999999999999</v>
      </c>
      <c r="AT25" s="40">
        <f>[4]Curves!$G31</f>
        <v>1.85</v>
      </c>
      <c r="AU25" s="40">
        <f t="shared" si="3"/>
        <v>5.0010000000000003</v>
      </c>
    </row>
    <row r="26" spans="1:47" x14ac:dyDescent="0.25">
      <c r="A26" s="50">
        <f>[5]Tregion!$A26</f>
        <v>37203</v>
      </c>
      <c r="B26" s="57">
        <f>[5]Tregion!$C26</f>
        <v>27.75</v>
      </c>
      <c r="C26" s="58">
        <f>[6]Tregion!$C26</f>
        <v>29.5</v>
      </c>
      <c r="D26" s="57">
        <f>[7]Tregion!$C26</f>
        <v>28.75</v>
      </c>
      <c r="E26" s="58">
        <f>[8]Tregion!$C26</f>
        <v>29.75</v>
      </c>
      <c r="F26" s="57">
        <f>[9]Tregion!$C26</f>
        <v>29</v>
      </c>
      <c r="G26" s="58">
        <f>[10]Tbasis!$D25</f>
        <v>28.75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3.1910000000000003</v>
      </c>
      <c r="AN26" s="40">
        <f t="shared" si="5"/>
        <v>1.08</v>
      </c>
      <c r="AO26" s="40">
        <f t="shared" si="0"/>
        <v>4.2710000000000008</v>
      </c>
      <c r="AP26" s="40">
        <f>[4]Curves!$J32</f>
        <v>3.5000000000000003E-2</v>
      </c>
      <c r="AQ26" s="40">
        <f t="shared" si="1"/>
        <v>3.2260000000000004</v>
      </c>
      <c r="AR26" s="40">
        <f>[4]Curves!$K32</f>
        <v>1.08</v>
      </c>
      <c r="AS26" s="40">
        <f t="shared" si="2"/>
        <v>4.2710000000000008</v>
      </c>
      <c r="AT26" s="40">
        <f>[4]Curves!$G32</f>
        <v>1.85</v>
      </c>
      <c r="AU26" s="40">
        <f t="shared" si="3"/>
        <v>5.0410000000000004</v>
      </c>
    </row>
    <row r="27" spans="1:47" x14ac:dyDescent="0.25">
      <c r="A27" s="50">
        <f>[5]Tregion!$A27</f>
        <v>37204</v>
      </c>
      <c r="B27" s="57">
        <f>[5]Tregion!$C27</f>
        <v>27.75</v>
      </c>
      <c r="C27" s="58">
        <f>[6]Tregion!$C27</f>
        <v>29.5</v>
      </c>
      <c r="D27" s="57">
        <f>[7]Tregion!$C27</f>
        <v>28.75</v>
      </c>
      <c r="E27" s="58">
        <f>[8]Tregion!$C27</f>
        <v>29.75</v>
      </c>
      <c r="F27" s="57">
        <f>[9]Tregion!$C27</f>
        <v>29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3.1910000000000003</v>
      </c>
      <c r="AN27" s="40">
        <f t="shared" si="5"/>
        <v>0.59</v>
      </c>
      <c r="AO27" s="40">
        <f t="shared" si="0"/>
        <v>3.7810000000000001</v>
      </c>
      <c r="AP27" s="40">
        <f>[4]Curves!$J33</f>
        <v>3.5000000000000003E-2</v>
      </c>
      <c r="AQ27" s="40">
        <f t="shared" si="1"/>
        <v>3.2260000000000004</v>
      </c>
      <c r="AR27" s="40">
        <f>[4]Curves!$K33</f>
        <v>0.59</v>
      </c>
      <c r="AS27" s="40">
        <f t="shared" si="2"/>
        <v>3.7810000000000001</v>
      </c>
      <c r="AT27" s="40">
        <f>[4]Curves!$G33</f>
        <v>0.66</v>
      </c>
      <c r="AU27" s="40">
        <f t="shared" si="3"/>
        <v>3.8510000000000004</v>
      </c>
    </row>
    <row r="28" spans="1:47" x14ac:dyDescent="0.25">
      <c r="A28" s="50">
        <f>[5]Tregion!$A28</f>
        <v>37205</v>
      </c>
      <c r="B28" s="57">
        <f>[5]Tregion!$C28</f>
        <v>27.75</v>
      </c>
      <c r="C28" s="58">
        <f>[6]Tregion!$C28</f>
        <v>29.5</v>
      </c>
      <c r="D28" s="57">
        <f>[7]Tregion!$C28</f>
        <v>28.75</v>
      </c>
      <c r="E28" s="58">
        <f>[8]Tregion!$C28</f>
        <v>29.75</v>
      </c>
      <c r="F28" s="57">
        <f>[9]Tregion!$C28</f>
        <v>29</v>
      </c>
      <c r="G28" s="58">
        <f>[10]Tbasis!$D27</f>
        <v>28.75</v>
      </c>
      <c r="H28" s="57"/>
      <c r="I28" s="58">
        <f>[11]Tregion!$C28</f>
        <v>26</v>
      </c>
      <c r="J28" s="57"/>
      <c r="K28" s="58"/>
      <c r="L28" s="57"/>
      <c r="M28" s="58"/>
      <c r="N28" s="57"/>
      <c r="O28" s="58"/>
      <c r="Q28" s="57"/>
      <c r="R28" s="58">
        <f>[12]Tregion!$C28</f>
        <v>45.499996490478516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3.214</v>
      </c>
      <c r="AN28" s="40">
        <f t="shared" si="5"/>
        <v>0.36</v>
      </c>
      <c r="AO28" s="40">
        <f t="shared" si="0"/>
        <v>3.5739999999999998</v>
      </c>
      <c r="AP28" s="40">
        <f>[4]Curves!$J34</f>
        <v>3.5000000000000003E-2</v>
      </c>
      <c r="AQ28" s="40">
        <f t="shared" si="1"/>
        <v>3.2490000000000001</v>
      </c>
      <c r="AR28" s="40">
        <f>[4]Curves!$K34</f>
        <v>0.36</v>
      </c>
      <c r="AS28" s="40">
        <f t="shared" si="2"/>
        <v>3.5739999999999998</v>
      </c>
      <c r="AT28" s="40">
        <f>[4]Curves!$G34</f>
        <v>0.38</v>
      </c>
      <c r="AU28" s="40">
        <f t="shared" si="3"/>
        <v>3.5939999999999999</v>
      </c>
    </row>
    <row r="29" spans="1:47" x14ac:dyDescent="0.25">
      <c r="A29" s="50">
        <f>[5]Tregion!$A29</f>
        <v>37206</v>
      </c>
      <c r="B29" s="57">
        <f>[5]Tregion!$C29</f>
        <v>19.25</v>
      </c>
      <c r="C29" s="58">
        <f>[6]Tregion!$C29</f>
        <v>24.25</v>
      </c>
      <c r="D29" s="57">
        <f>[7]Tregion!$C29</f>
        <v>24.25</v>
      </c>
      <c r="E29" s="58">
        <f>[8]Tregion!$C29</f>
        <v>24.25</v>
      </c>
      <c r="F29" s="57">
        <f>[9]Tregion!$C29</f>
        <v>20.75</v>
      </c>
      <c r="G29" s="58">
        <f>[10]Tbasis!$D28</f>
        <v>20.25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45.499996490478516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3.3940000000000001</v>
      </c>
      <c r="AN29" s="40">
        <f t="shared" si="5"/>
        <v>0.32500000000000001</v>
      </c>
      <c r="AO29" s="40">
        <f t="shared" si="0"/>
        <v>3.7190000000000003</v>
      </c>
      <c r="AP29" s="40">
        <f>[4]Curves!$J35</f>
        <v>3.5000000000000003E-2</v>
      </c>
      <c r="AQ29" s="40">
        <f t="shared" si="1"/>
        <v>3.4290000000000003</v>
      </c>
      <c r="AR29" s="40">
        <f>[4]Curves!$K35</f>
        <v>0.32500000000000001</v>
      </c>
      <c r="AS29" s="40">
        <f t="shared" si="2"/>
        <v>3.7190000000000003</v>
      </c>
      <c r="AT29" s="40">
        <f>[4]Curves!$G35</f>
        <v>0.33</v>
      </c>
      <c r="AU29" s="40">
        <f t="shared" si="3"/>
        <v>3.7240000000000002</v>
      </c>
    </row>
    <row r="30" spans="1:47" x14ac:dyDescent="0.25">
      <c r="A30" s="50">
        <f>[5]Tregion!$A30</f>
        <v>37207</v>
      </c>
      <c r="B30" s="57">
        <f>[5]Tregion!$C30</f>
        <v>27.75</v>
      </c>
      <c r="C30" s="58">
        <f>[6]Tregion!$C30</f>
        <v>29.5</v>
      </c>
      <c r="D30" s="57">
        <f>[7]Tregion!$C30</f>
        <v>28.75</v>
      </c>
      <c r="E30" s="58">
        <f>[8]Tregion!$C30</f>
        <v>29.75</v>
      </c>
      <c r="F30" s="57">
        <f>[9]Tregion!$C30</f>
        <v>29</v>
      </c>
      <c r="G30" s="58">
        <f>[10]Tbasis!$D29</f>
        <v>28.75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3.6060000000000003</v>
      </c>
      <c r="AN30" s="40">
        <f t="shared" si="5"/>
        <v>0.33500000000000002</v>
      </c>
      <c r="AO30" s="40">
        <f t="shared" si="0"/>
        <v>3.9410000000000003</v>
      </c>
      <c r="AP30" s="40">
        <f>[4]Curves!$J36</f>
        <v>3.5000000000000003E-2</v>
      </c>
      <c r="AQ30" s="40">
        <f t="shared" si="1"/>
        <v>3.6410000000000005</v>
      </c>
      <c r="AR30" s="40">
        <f>[4]Curves!$K36</f>
        <v>0.33500000000000002</v>
      </c>
      <c r="AS30" s="40">
        <f t="shared" si="2"/>
        <v>3.9410000000000003</v>
      </c>
      <c r="AT30" s="40">
        <f>[4]Curves!$G36</f>
        <v>0.37</v>
      </c>
      <c r="AU30" s="40">
        <f t="shared" si="3"/>
        <v>3.9760000000000004</v>
      </c>
    </row>
    <row r="31" spans="1:47" x14ac:dyDescent="0.25">
      <c r="A31" s="50">
        <f>[5]Tregion!$A31</f>
        <v>37208</v>
      </c>
      <c r="B31" s="57">
        <f>[5]Tregion!$C31</f>
        <v>27.75</v>
      </c>
      <c r="C31" s="58">
        <f>[6]Tregion!$C31</f>
        <v>29.5</v>
      </c>
      <c r="D31" s="57">
        <f>[7]Tregion!$C31</f>
        <v>28.75</v>
      </c>
      <c r="E31" s="58">
        <f>[8]Tregion!$C31</f>
        <v>29.75</v>
      </c>
      <c r="F31" s="57">
        <f>[9]Tregion!$C31</f>
        <v>29</v>
      </c>
      <c r="G31" s="58">
        <f>[10]Tbasis!$D30</f>
        <v>28.75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52.999996185302734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3.7240000000000002</v>
      </c>
      <c r="AN31" s="40">
        <f>AR31+0.1</f>
        <v>0.44999999999999996</v>
      </c>
      <c r="AO31" s="40">
        <f t="shared" si="0"/>
        <v>4.1740000000000004</v>
      </c>
      <c r="AP31" s="40">
        <f>[4]Curves!$J37</f>
        <v>3.5000000000000003E-2</v>
      </c>
      <c r="AQ31" s="40">
        <f t="shared" si="1"/>
        <v>3.7590000000000003</v>
      </c>
      <c r="AR31" s="40">
        <f>[4]Curves!$K37</f>
        <v>0.35</v>
      </c>
      <c r="AS31" s="40">
        <f t="shared" si="2"/>
        <v>4.0739999999999998</v>
      </c>
      <c r="AT31" s="40">
        <f>[4]Curves!$G37</f>
        <v>0.41</v>
      </c>
      <c r="AU31" s="40">
        <f t="shared" si="3"/>
        <v>4.1340000000000003</v>
      </c>
    </row>
    <row r="32" spans="1:47" x14ac:dyDescent="0.25">
      <c r="A32" s="50">
        <f>[5]Tregion!$A32</f>
        <v>37209</v>
      </c>
      <c r="B32" s="57">
        <f>[5]Tregion!$C32</f>
        <v>27.75</v>
      </c>
      <c r="C32" s="58">
        <f>[6]Tregion!$C32</f>
        <v>29.5</v>
      </c>
      <c r="D32" s="57">
        <f>[7]Tregion!$C32</f>
        <v>28.75</v>
      </c>
      <c r="E32" s="58">
        <f>[8]Tregion!$C32</f>
        <v>29.75</v>
      </c>
      <c r="F32" s="57">
        <f>[9]Tregion!$C32</f>
        <v>29</v>
      </c>
      <c r="G32" s="58">
        <f>[10]Tbasis!$D31</f>
        <v>28.75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52.999996185302734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3.6340000000000003</v>
      </c>
      <c r="AN32" s="40">
        <f>AR32+0.1</f>
        <v>0.44999999999999996</v>
      </c>
      <c r="AO32" s="40">
        <f t="shared" si="0"/>
        <v>4.0840000000000005</v>
      </c>
      <c r="AP32" s="40">
        <f>[4]Curves!$J38</f>
        <v>0.13</v>
      </c>
      <c r="AQ32" s="40">
        <f t="shared" si="1"/>
        <v>3.7640000000000002</v>
      </c>
      <c r="AR32" s="40">
        <f>[4]Curves!$K38</f>
        <v>0.35</v>
      </c>
      <c r="AS32" s="40">
        <f t="shared" si="2"/>
        <v>3.9840000000000004</v>
      </c>
      <c r="AT32" s="40">
        <f>[4]Curves!$G38</f>
        <v>0.41</v>
      </c>
      <c r="AU32" s="40">
        <f t="shared" si="3"/>
        <v>4.0440000000000005</v>
      </c>
    </row>
    <row r="33" spans="1:47" x14ac:dyDescent="0.25">
      <c r="A33" s="50">
        <f>[5]Tregion!$A33</f>
        <v>37210</v>
      </c>
      <c r="B33" s="57">
        <f>[5]Tregion!$C33</f>
        <v>27.75</v>
      </c>
      <c r="C33" s="58">
        <f>[6]Tregion!$C33</f>
        <v>29.5</v>
      </c>
      <c r="D33" s="57">
        <f>[7]Tregion!$C33</f>
        <v>28.75</v>
      </c>
      <c r="E33" s="58">
        <f>[8]Tregion!$C33</f>
        <v>29.75</v>
      </c>
      <c r="F33" s="57">
        <f>[9]Tregion!$C33</f>
        <v>29</v>
      </c>
      <c r="G33" s="58">
        <f>[10]Tbasis!$D32</f>
        <v>28.75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3.5290000000000004</v>
      </c>
      <c r="AN33" s="40">
        <f>AR33+0.1</f>
        <v>0.41500000000000004</v>
      </c>
      <c r="AO33" s="40">
        <f t="shared" si="0"/>
        <v>3.9440000000000004</v>
      </c>
      <c r="AP33" s="40">
        <f>[4]Curves!$J39</f>
        <v>0.13</v>
      </c>
      <c r="AQ33" s="40">
        <f t="shared" si="1"/>
        <v>3.6590000000000003</v>
      </c>
      <c r="AR33" s="40">
        <f>[4]Curves!$K39</f>
        <v>0.315</v>
      </c>
      <c r="AS33" s="40">
        <f t="shared" si="2"/>
        <v>3.8440000000000003</v>
      </c>
      <c r="AT33" s="40">
        <f>[4]Curves!$G39</f>
        <v>0.36</v>
      </c>
      <c r="AU33" s="40">
        <f t="shared" si="3"/>
        <v>3.8890000000000002</v>
      </c>
    </row>
    <row r="34" spans="1:47" x14ac:dyDescent="0.25">
      <c r="A34" s="50">
        <f>[5]Tregion!$A34</f>
        <v>37211</v>
      </c>
      <c r="B34" s="57">
        <f>[5]Tregion!$C34</f>
        <v>27.75</v>
      </c>
      <c r="C34" s="58">
        <f>[6]Tregion!$C34</f>
        <v>29.5</v>
      </c>
      <c r="D34" s="57">
        <f>[7]Tregion!$C34</f>
        <v>28.75</v>
      </c>
      <c r="E34" s="58">
        <f>[8]Tregion!$C34</f>
        <v>29.75</v>
      </c>
      <c r="F34" s="57">
        <f>[9]Tregion!$C34</f>
        <v>29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52.999996185302734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3.4040000000000004</v>
      </c>
      <c r="AN34" s="40">
        <f>AR34+0.1</f>
        <v>0.45999999999999996</v>
      </c>
      <c r="AO34" s="40">
        <f t="shared" si="0"/>
        <v>3.8640000000000003</v>
      </c>
      <c r="AP34" s="40">
        <f>[4]Curves!$J40</f>
        <v>0.13</v>
      </c>
      <c r="AQ34" s="40">
        <f t="shared" si="1"/>
        <v>3.5340000000000003</v>
      </c>
      <c r="AR34" s="40">
        <f>[4]Curves!$K40</f>
        <v>0.36</v>
      </c>
      <c r="AS34" s="40">
        <f t="shared" si="2"/>
        <v>3.7640000000000002</v>
      </c>
      <c r="AT34" s="40">
        <f>[4]Curves!$G40</f>
        <v>0.4</v>
      </c>
      <c r="AU34" s="40">
        <f t="shared" si="3"/>
        <v>3.8040000000000003</v>
      </c>
    </row>
    <row r="35" spans="1:47" x14ac:dyDescent="0.25">
      <c r="A35" s="50">
        <f>[5]Tregion!$A35</f>
        <v>37212</v>
      </c>
      <c r="B35" s="57">
        <f>[5]Tregion!$C35</f>
        <v>27.75</v>
      </c>
      <c r="C35" s="58">
        <f>[6]Tregion!$C35</f>
        <v>29.5</v>
      </c>
      <c r="D35" s="57">
        <f>[7]Tregion!$C35</f>
        <v>28.75</v>
      </c>
      <c r="E35" s="58">
        <f>[8]Tregion!$C35</f>
        <v>29.75</v>
      </c>
      <c r="F35" s="57">
        <f>[9]Tregion!$C35</f>
        <v>29</v>
      </c>
      <c r="G35" s="58">
        <f>[10]Tbasis!$D34</f>
        <v>28.75</v>
      </c>
      <c r="H35" s="57"/>
      <c r="I35" s="58">
        <f>[11]Tregion!$C35</f>
        <v>26</v>
      </c>
      <c r="J35" s="57"/>
      <c r="K35" s="58"/>
      <c r="L35" s="57"/>
      <c r="M35" s="58"/>
      <c r="N35" s="57"/>
      <c r="O35" s="58"/>
      <c r="Q35" s="57"/>
      <c r="R35" s="58">
        <f>[12]Tregion!$C35</f>
        <v>45.499996490478516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3.4140000000000001</v>
      </c>
      <c r="AN35" s="40">
        <f>AR35+0.1</f>
        <v>0.56000000000000005</v>
      </c>
      <c r="AO35" s="40">
        <f t="shared" si="0"/>
        <v>3.9740000000000002</v>
      </c>
      <c r="AP35" s="40">
        <f>[4]Curves!$J41</f>
        <v>0.13</v>
      </c>
      <c r="AQ35" s="40">
        <f t="shared" si="1"/>
        <v>3.544</v>
      </c>
      <c r="AR35" s="40">
        <f>[4]Curves!$K41</f>
        <v>0.46</v>
      </c>
      <c r="AS35" s="40">
        <f t="shared" si="2"/>
        <v>3.8740000000000001</v>
      </c>
      <c r="AT35" s="40">
        <f>[4]Curves!$G41</f>
        <v>0.72</v>
      </c>
      <c r="AU35" s="40">
        <f t="shared" si="3"/>
        <v>4.1340000000000003</v>
      </c>
    </row>
    <row r="36" spans="1:47" x14ac:dyDescent="0.25">
      <c r="A36" s="50">
        <f>[5]Tregion!$A36</f>
        <v>37213</v>
      </c>
      <c r="B36" s="57">
        <f>[5]Tregion!$C36</f>
        <v>19.25</v>
      </c>
      <c r="C36" s="58">
        <f>[6]Tregion!$C36</f>
        <v>24.25</v>
      </c>
      <c r="D36" s="57">
        <f>[7]Tregion!$C36</f>
        <v>24.25</v>
      </c>
      <c r="E36" s="58">
        <f>[8]Tregion!$C36</f>
        <v>24.25</v>
      </c>
      <c r="F36" s="57">
        <f>[9]Tregion!$C36</f>
        <v>20.75</v>
      </c>
      <c r="G36" s="58">
        <f>[10]Tbasis!$D35</f>
        <v>20.25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45.499996490478516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3.4390000000000001</v>
      </c>
      <c r="AN36" s="40">
        <f t="shared" ref="AN36:AN42" si="6">AR36</f>
        <v>0.77</v>
      </c>
      <c r="AO36" s="40">
        <f t="shared" si="0"/>
        <v>4.2089999999999996</v>
      </c>
      <c r="AP36" s="40">
        <f>[4]Curves!$J42</f>
        <v>0.13</v>
      </c>
      <c r="AQ36" s="40">
        <f t="shared" si="1"/>
        <v>3.569</v>
      </c>
      <c r="AR36" s="40">
        <f>[4]Curves!$K42</f>
        <v>0.77</v>
      </c>
      <c r="AS36" s="40">
        <f t="shared" si="2"/>
        <v>4.2089999999999996</v>
      </c>
      <c r="AT36" s="40">
        <f>[4]Curves!$G42</f>
        <v>0.97</v>
      </c>
      <c r="AU36" s="40">
        <f t="shared" si="3"/>
        <v>4.4089999999999998</v>
      </c>
    </row>
    <row r="37" spans="1:47" x14ac:dyDescent="0.25">
      <c r="A37" s="50">
        <f>[5]Tregion!$A37</f>
        <v>37214</v>
      </c>
      <c r="B37" s="57">
        <f>[5]Tregion!$C37</f>
        <v>27.75</v>
      </c>
      <c r="C37" s="58">
        <f>[6]Tregion!$C37</f>
        <v>29.5</v>
      </c>
      <c r="D37" s="57">
        <f>[7]Tregion!$C37</f>
        <v>28.75</v>
      </c>
      <c r="E37" s="58">
        <f>[8]Tregion!$C37</f>
        <v>29.75</v>
      </c>
      <c r="F37" s="57">
        <f>[9]Tregion!$C37</f>
        <v>29</v>
      </c>
      <c r="G37" s="58">
        <f>[10]Tbasis!$D36</f>
        <v>28.75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52.999996490478516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3.464</v>
      </c>
      <c r="AN37" s="40">
        <f t="shared" si="6"/>
        <v>1.04</v>
      </c>
      <c r="AO37" s="40">
        <f t="shared" si="0"/>
        <v>4.5039999999999996</v>
      </c>
      <c r="AP37" s="40">
        <f>[4]Curves!$J43</f>
        <v>3.5000000000000003E-2</v>
      </c>
      <c r="AQ37" s="40">
        <f t="shared" si="1"/>
        <v>3.4990000000000001</v>
      </c>
      <c r="AR37" s="40">
        <f>[4]Curves!$K43</f>
        <v>1.04</v>
      </c>
      <c r="AS37" s="40">
        <f t="shared" si="2"/>
        <v>4.5039999999999996</v>
      </c>
      <c r="AT37" s="40">
        <f>[4]Curves!$G43</f>
        <v>1.6</v>
      </c>
      <c r="AU37" s="40">
        <f t="shared" si="3"/>
        <v>5.0640000000000001</v>
      </c>
    </row>
    <row r="38" spans="1:47" x14ac:dyDescent="0.25">
      <c r="A38" s="50">
        <f>[5]Tregion!$A38</f>
        <v>37225</v>
      </c>
      <c r="B38" s="57">
        <f>[5]Tregion!$C38</f>
        <v>27.75</v>
      </c>
      <c r="C38" s="58">
        <f>[6]Tregion!$C38</f>
        <v>29.5</v>
      </c>
      <c r="D38" s="57">
        <f>[7]Tregion!$C38</f>
        <v>28.75</v>
      </c>
      <c r="E38" s="58">
        <f>[8]Tregion!$C38</f>
        <v>29.75</v>
      </c>
      <c r="F38" s="57">
        <f>[9]Tregion!$C38</f>
        <v>28.6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52.999996185302734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3.496</v>
      </c>
      <c r="AN38" s="40">
        <f t="shared" si="6"/>
        <v>1.04</v>
      </c>
      <c r="AO38" s="40">
        <f t="shared" si="0"/>
        <v>4.5359999999999996</v>
      </c>
      <c r="AP38" s="40">
        <f>[4]Curves!$J44</f>
        <v>3.5000000000000003E-2</v>
      </c>
      <c r="AQ38" s="40">
        <f t="shared" si="1"/>
        <v>3.5310000000000001</v>
      </c>
      <c r="AR38" s="40">
        <f>[4]Curves!$K44</f>
        <v>1.04</v>
      </c>
      <c r="AS38" s="40">
        <f t="shared" si="2"/>
        <v>4.5359999999999996</v>
      </c>
      <c r="AT38" s="40">
        <f>[4]Curves!$G44</f>
        <v>1.6</v>
      </c>
      <c r="AU38" s="40">
        <f t="shared" si="3"/>
        <v>5.0960000000000001</v>
      </c>
    </row>
    <row r="39" spans="1:47" x14ac:dyDescent="0.25">
      <c r="A39" s="50">
        <f>[5]Tregion!$A39</f>
        <v>37226</v>
      </c>
      <c r="B39" s="57">
        <f>[5]Tregion!$C39</f>
        <v>32.1</v>
      </c>
      <c r="C39" s="58">
        <f>[6]Tregion!$C39</f>
        <v>37</v>
      </c>
      <c r="D39" s="57">
        <f>[7]Tregion!$C39</f>
        <v>36.75</v>
      </c>
      <c r="E39" s="58">
        <f>[8]Tregion!$C39</f>
        <v>36.75</v>
      </c>
      <c r="F39" s="57">
        <f>[9]Tregion!$C39</f>
        <v>34.1</v>
      </c>
      <c r="G39" s="58">
        <f>[10]Tbasis!$D38</f>
        <v>34.1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59.049999237060547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3.4940000000000002</v>
      </c>
      <c r="AN39" s="40">
        <f t="shared" si="6"/>
        <v>0.54</v>
      </c>
      <c r="AO39" s="40">
        <f t="shared" ref="AO39:AO70" si="7">AM39+AN39</f>
        <v>4.0340000000000007</v>
      </c>
      <c r="AP39" s="40">
        <f>[4]Curves!$J45</f>
        <v>3.5000000000000003E-2</v>
      </c>
      <c r="AQ39" s="40">
        <f t="shared" ref="AQ39:AQ70" si="8">AM39+AP39</f>
        <v>3.5290000000000004</v>
      </c>
      <c r="AR39" s="40">
        <f>[4]Curves!$K45</f>
        <v>0.54</v>
      </c>
      <c r="AS39" s="40">
        <f t="shared" ref="AS39:AS70" si="9">AM39+AR39</f>
        <v>4.0340000000000007</v>
      </c>
      <c r="AT39" s="40">
        <f>[4]Curves!$G45</f>
        <v>0.71</v>
      </c>
      <c r="AU39" s="40">
        <f t="shared" ref="AU39:AU70" si="10">AM39+AT39</f>
        <v>4.2040000000000006</v>
      </c>
    </row>
    <row r="40" spans="1:47" x14ac:dyDescent="0.25">
      <c r="A40" s="50">
        <f>[5]Tregion!$A40</f>
        <v>37257</v>
      </c>
      <c r="B40" s="57">
        <f>[5]Tregion!$C40</f>
        <v>32.75</v>
      </c>
      <c r="C40" s="58">
        <f>[6]Tregion!$C40</f>
        <v>36.75</v>
      </c>
      <c r="D40" s="57">
        <f>[7]Tregion!$C40</f>
        <v>36.75</v>
      </c>
      <c r="E40" s="58">
        <f>[8]Tregion!$C40</f>
        <v>36.75</v>
      </c>
      <c r="F40" s="57">
        <f>[9]Tregion!$C40</f>
        <v>35</v>
      </c>
      <c r="G40" s="58">
        <f>[10]Tbasis!$D39</f>
        <v>34.25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61.698513336181641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3.5060000000000002</v>
      </c>
      <c r="AN40" s="40">
        <f t="shared" si="6"/>
        <v>0.36</v>
      </c>
      <c r="AO40" s="40">
        <f t="shared" si="7"/>
        <v>3.8660000000000001</v>
      </c>
      <c r="AP40" s="40">
        <f>[4]Curves!$J46</f>
        <v>3.5000000000000003E-2</v>
      </c>
      <c r="AQ40" s="40">
        <f t="shared" si="8"/>
        <v>3.5410000000000004</v>
      </c>
      <c r="AR40" s="40">
        <f>[4]Curves!$K46</f>
        <v>0.36</v>
      </c>
      <c r="AS40" s="40">
        <f t="shared" si="9"/>
        <v>3.8660000000000001</v>
      </c>
      <c r="AT40" s="40">
        <f>[4]Curves!$G46</f>
        <v>0.38</v>
      </c>
      <c r="AU40" s="40">
        <f t="shared" si="10"/>
        <v>3.8860000000000001</v>
      </c>
    </row>
    <row r="41" spans="1:47" x14ac:dyDescent="0.25">
      <c r="A41" s="50">
        <f>[5]Tregion!$A41</f>
        <v>37288</v>
      </c>
      <c r="B41" s="57">
        <f>[5]Tregion!$C41</f>
        <v>32.25</v>
      </c>
      <c r="C41" s="58">
        <f>[6]Tregion!$C41</f>
        <v>34.65</v>
      </c>
      <c r="D41" s="57">
        <f>[7]Tregion!$C41</f>
        <v>34.75</v>
      </c>
      <c r="E41" s="58">
        <f>[8]Tregion!$C41</f>
        <v>35.75</v>
      </c>
      <c r="F41" s="57">
        <f>[9]Tregion!$C41</f>
        <v>34.25</v>
      </c>
      <c r="G41" s="58">
        <f>[10]Tbasis!$D40</f>
        <v>33.5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61.204735717773438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3.6720000000000002</v>
      </c>
      <c r="AN41" s="40">
        <f t="shared" si="6"/>
        <v>0.32500000000000001</v>
      </c>
      <c r="AO41" s="40">
        <f t="shared" si="7"/>
        <v>3.9970000000000003</v>
      </c>
      <c r="AP41" s="40">
        <f>[4]Curves!$J47</f>
        <v>3.5000000000000003E-2</v>
      </c>
      <c r="AQ41" s="40">
        <f t="shared" si="8"/>
        <v>3.7070000000000003</v>
      </c>
      <c r="AR41" s="40">
        <f>[4]Curves!$K47</f>
        <v>0.32500000000000001</v>
      </c>
      <c r="AS41" s="40">
        <f t="shared" si="9"/>
        <v>3.9970000000000003</v>
      </c>
      <c r="AT41" s="40">
        <f>[4]Curves!$G47</f>
        <v>0.33</v>
      </c>
      <c r="AU41" s="40">
        <f t="shared" si="10"/>
        <v>4.0019999999999998</v>
      </c>
    </row>
    <row r="42" spans="1:47" x14ac:dyDescent="0.25">
      <c r="A42" s="50">
        <f>[5]Tregion!$A42</f>
        <v>37316</v>
      </c>
      <c r="B42" s="57">
        <f>[5]Tregion!$C42</f>
        <v>31.75</v>
      </c>
      <c r="C42" s="58">
        <f>[6]Tregion!$C42</f>
        <v>31.5</v>
      </c>
      <c r="D42" s="57">
        <f>[7]Tregion!$C42</f>
        <v>31.5</v>
      </c>
      <c r="E42" s="58">
        <f>[8]Tregion!$C42</f>
        <v>34.5</v>
      </c>
      <c r="F42" s="57">
        <f>[9]Tregion!$C42</f>
        <v>33.5</v>
      </c>
      <c r="G42" s="58">
        <f>[10]Tbasis!$D41</f>
        <v>33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59.819054718017576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3.81</v>
      </c>
      <c r="AN42" s="40">
        <f t="shared" si="6"/>
        <v>0.33500000000000002</v>
      </c>
      <c r="AO42" s="40">
        <f t="shared" si="7"/>
        <v>4.1450000000000005</v>
      </c>
      <c r="AP42" s="40">
        <f>[4]Curves!$J48</f>
        <v>3.5000000000000003E-2</v>
      </c>
      <c r="AQ42" s="40">
        <f t="shared" si="8"/>
        <v>3.8450000000000002</v>
      </c>
      <c r="AR42" s="40">
        <f>[4]Curves!$K48</f>
        <v>0.33500000000000002</v>
      </c>
      <c r="AS42" s="40">
        <f t="shared" si="9"/>
        <v>4.1450000000000005</v>
      </c>
      <c r="AT42" s="40">
        <f>[4]Curves!$G48</f>
        <v>0.37</v>
      </c>
      <c r="AU42" s="40">
        <f t="shared" si="10"/>
        <v>4.18</v>
      </c>
    </row>
    <row r="43" spans="1:47" x14ac:dyDescent="0.25">
      <c r="A43" s="50">
        <f>[5]Tregion!$A43</f>
        <v>37347</v>
      </c>
      <c r="B43" s="57">
        <f>[5]Tregion!$C43</f>
        <v>31</v>
      </c>
      <c r="C43" s="58">
        <f>[6]Tregion!$C43</f>
        <v>31.25</v>
      </c>
      <c r="D43" s="57">
        <f>[7]Tregion!$C43</f>
        <v>29.25</v>
      </c>
      <c r="E43" s="58">
        <f>[8]Tregion!$C43</f>
        <v>31.5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56.079273681640629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3.85</v>
      </c>
      <c r="AN43" s="40">
        <f>AR43+0.1</f>
        <v>0.44999999999999996</v>
      </c>
      <c r="AO43" s="40">
        <f t="shared" si="7"/>
        <v>4.3</v>
      </c>
      <c r="AP43" s="40">
        <f>[4]Curves!$J49</f>
        <v>3.5000000000000003E-2</v>
      </c>
      <c r="AQ43" s="40">
        <f t="shared" si="8"/>
        <v>3.8850000000000002</v>
      </c>
      <c r="AR43" s="40">
        <f>[4]Curves!$K49</f>
        <v>0.35</v>
      </c>
      <c r="AS43" s="40">
        <f t="shared" si="9"/>
        <v>4.2</v>
      </c>
      <c r="AT43" s="40">
        <f>[4]Curves!$G49</f>
        <v>0.41</v>
      </c>
      <c r="AU43" s="40">
        <f t="shared" si="10"/>
        <v>4.26</v>
      </c>
    </row>
    <row r="44" spans="1:47" x14ac:dyDescent="0.25">
      <c r="A44" s="50">
        <f>[5]Tregion!$A44</f>
        <v>37377</v>
      </c>
      <c r="B44" s="57">
        <f>[5]Tregion!$C44</f>
        <v>35</v>
      </c>
      <c r="C44" s="58">
        <f>[6]Tregion!$C44</f>
        <v>30</v>
      </c>
      <c r="D44" s="57">
        <f>[7]Tregion!$C44</f>
        <v>27.5</v>
      </c>
      <c r="E44" s="58">
        <f>[8]Tregion!$C44</f>
        <v>31.25</v>
      </c>
      <c r="F44" s="57">
        <f>[9]Tregion!$C44</f>
        <v>33</v>
      </c>
      <c r="G44" s="58">
        <f>[10]Tbasis!$D43</f>
        <v>38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56.709289398193363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3.7450000000000001</v>
      </c>
      <c r="AN44" s="40">
        <f>AR44+0.1</f>
        <v>0.44999999999999996</v>
      </c>
      <c r="AO44" s="40">
        <f t="shared" si="7"/>
        <v>4.1950000000000003</v>
      </c>
      <c r="AP44" s="40">
        <f>[4]Curves!$J50</f>
        <v>0.13</v>
      </c>
      <c r="AQ44" s="40">
        <f t="shared" si="8"/>
        <v>3.875</v>
      </c>
      <c r="AR44" s="40">
        <f>[4]Curves!$K50</f>
        <v>0.35</v>
      </c>
      <c r="AS44" s="40">
        <f t="shared" si="9"/>
        <v>4.0949999999999998</v>
      </c>
      <c r="AT44" s="40">
        <f>[4]Curves!$G50</f>
        <v>0.41</v>
      </c>
      <c r="AU44" s="40">
        <f t="shared" si="10"/>
        <v>4.1550000000000002</v>
      </c>
    </row>
    <row r="45" spans="1:47" x14ac:dyDescent="0.25">
      <c r="A45" s="50">
        <f>[5]Tregion!$A45</f>
        <v>37408</v>
      </c>
      <c r="B45" s="57">
        <f>[5]Tregion!$C45</f>
        <v>43</v>
      </c>
      <c r="C45" s="58">
        <f>[6]Tregion!$C45</f>
        <v>31.25</v>
      </c>
      <c r="D45" s="57">
        <f>[7]Tregion!$C45</f>
        <v>28.75</v>
      </c>
      <c r="E45" s="58">
        <f>[8]Tregion!$C45</f>
        <v>37.75</v>
      </c>
      <c r="F45" s="57">
        <f>[9]Tregion!$C45</f>
        <v>39</v>
      </c>
      <c r="G45" s="58">
        <f>[10]Tbasis!$D44</f>
        <v>48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57.837271662033018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3.609</v>
      </c>
      <c r="AN45" s="40">
        <f>AR45+0.1</f>
        <v>0.41500000000000004</v>
      </c>
      <c r="AO45" s="40">
        <f t="shared" si="7"/>
        <v>4.024</v>
      </c>
      <c r="AP45" s="40">
        <f>[4]Curves!$J51</f>
        <v>0.13</v>
      </c>
      <c r="AQ45" s="40">
        <f t="shared" si="8"/>
        <v>3.7389999999999999</v>
      </c>
      <c r="AR45" s="40">
        <f>[4]Curves!$K51</f>
        <v>0.315</v>
      </c>
      <c r="AS45" s="40">
        <f t="shared" si="9"/>
        <v>3.9239999999999999</v>
      </c>
      <c r="AT45" s="40">
        <f>[4]Curves!$G51</f>
        <v>0.36</v>
      </c>
      <c r="AU45" s="40">
        <f t="shared" si="10"/>
        <v>3.9689999999999999</v>
      </c>
    </row>
    <row r="46" spans="1:47" x14ac:dyDescent="0.25">
      <c r="A46" s="50">
        <f>[5]Tregion!$A46</f>
        <v>37438</v>
      </c>
      <c r="B46" s="57">
        <f>[5]Tregion!$C46</f>
        <v>50.25</v>
      </c>
      <c r="C46" s="58">
        <f>[6]Tregion!$C46</f>
        <v>44.25</v>
      </c>
      <c r="D46" s="57">
        <f>[7]Tregion!$C46</f>
        <v>41.25</v>
      </c>
      <c r="E46" s="58">
        <f>[8]Tregion!$C46</f>
        <v>46.25</v>
      </c>
      <c r="F46" s="57">
        <f>[9]Tregion!$C46</f>
        <v>46</v>
      </c>
      <c r="G46" s="58">
        <f>[10]Tbasis!$D45</f>
        <v>57.25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49.813270962565767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3.4550000000000001</v>
      </c>
      <c r="AN46" s="40">
        <f>AR46+0.1</f>
        <v>0.45999999999999996</v>
      </c>
      <c r="AO46" s="40">
        <f t="shared" si="7"/>
        <v>3.915</v>
      </c>
      <c r="AP46" s="40">
        <f>[4]Curves!$J52</f>
        <v>0.13</v>
      </c>
      <c r="AQ46" s="40">
        <f t="shared" si="8"/>
        <v>3.585</v>
      </c>
      <c r="AR46" s="40">
        <f>[4]Curves!$K52</f>
        <v>0.36</v>
      </c>
      <c r="AS46" s="40">
        <f t="shared" si="9"/>
        <v>3.8149999999999999</v>
      </c>
      <c r="AT46" s="40">
        <f>[4]Curves!$G52</f>
        <v>0.4</v>
      </c>
      <c r="AU46" s="40">
        <f t="shared" si="10"/>
        <v>3.855</v>
      </c>
    </row>
    <row r="47" spans="1:47" x14ac:dyDescent="0.25">
      <c r="A47" s="50">
        <f>[5]Tregion!$A47</f>
        <v>37469</v>
      </c>
      <c r="B47" s="57">
        <f>[5]Tregion!$C47</f>
        <v>59.5</v>
      </c>
      <c r="C47" s="58">
        <f>[6]Tregion!$C47</f>
        <v>51</v>
      </c>
      <c r="D47" s="57">
        <f>[7]Tregion!$C47</f>
        <v>48.5</v>
      </c>
      <c r="E47" s="58">
        <f>[8]Tregion!$C47</f>
        <v>53.5</v>
      </c>
      <c r="F47" s="57">
        <f>[9]Tregion!$C47</f>
        <v>54</v>
      </c>
      <c r="G47" s="58">
        <f>[10]Tbasis!$D46</f>
        <v>69.5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50.572719314959343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3.47</v>
      </c>
      <c r="AN47" s="40">
        <f>AR47+0.1</f>
        <v>0.56000000000000005</v>
      </c>
      <c r="AO47" s="40">
        <f t="shared" si="7"/>
        <v>4.03</v>
      </c>
      <c r="AP47" s="40">
        <f>[4]Curves!$J53</f>
        <v>0.13</v>
      </c>
      <c r="AQ47" s="40">
        <f t="shared" si="8"/>
        <v>3.6</v>
      </c>
      <c r="AR47" s="40">
        <f>[4]Curves!$K53</f>
        <v>0.46</v>
      </c>
      <c r="AS47" s="40">
        <f t="shared" si="9"/>
        <v>3.93</v>
      </c>
      <c r="AT47" s="40">
        <f>[4]Curves!$G53</f>
        <v>0.72499999999999998</v>
      </c>
      <c r="AU47" s="40">
        <f t="shared" si="10"/>
        <v>4.1950000000000003</v>
      </c>
    </row>
    <row r="48" spans="1:47" x14ac:dyDescent="0.25">
      <c r="A48" s="50">
        <f>[5]Tregion!$A48</f>
        <v>37500</v>
      </c>
      <c r="B48" s="57">
        <f>[5]Tregion!$C48</f>
        <v>48.75</v>
      </c>
      <c r="C48" s="58">
        <f>[6]Tregion!$C48</f>
        <v>45</v>
      </c>
      <c r="D48" s="57">
        <f>[7]Tregion!$C48</f>
        <v>41.5</v>
      </c>
      <c r="E48" s="58">
        <f>[8]Tregion!$C48</f>
        <v>44.75</v>
      </c>
      <c r="F48" s="57">
        <f>[9]Tregion!$C48</f>
        <v>45.5</v>
      </c>
      <c r="G48" s="58">
        <f>[10]Tbasis!$D47</f>
        <v>55.75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50.581779595878352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3.508</v>
      </c>
      <c r="AN48" s="40">
        <f t="shared" ref="AN48:AN54" si="11">AR48</f>
        <v>0.77</v>
      </c>
      <c r="AO48" s="40">
        <f t="shared" si="7"/>
        <v>4.2780000000000005</v>
      </c>
      <c r="AP48" s="40">
        <f>[4]Curves!$J54</f>
        <v>0.13</v>
      </c>
      <c r="AQ48" s="40">
        <f t="shared" si="8"/>
        <v>3.6379999999999999</v>
      </c>
      <c r="AR48" s="40">
        <f>[4]Curves!$K54</f>
        <v>0.77</v>
      </c>
      <c r="AS48" s="40">
        <f t="shared" si="9"/>
        <v>4.2780000000000005</v>
      </c>
      <c r="AT48" s="40">
        <f>[4]Curves!$G54</f>
        <v>0.98</v>
      </c>
      <c r="AU48" s="40">
        <f t="shared" si="10"/>
        <v>4.4879999999999995</v>
      </c>
    </row>
    <row r="49" spans="1:47" x14ac:dyDescent="0.25">
      <c r="A49" s="50">
        <f>[5]Tregion!$A49</f>
        <v>37530</v>
      </c>
      <c r="B49" s="57">
        <f>[5]Tregion!$C49</f>
        <v>36</v>
      </c>
      <c r="C49" s="58">
        <f>[6]Tregion!$C49</f>
        <v>37</v>
      </c>
      <c r="D49" s="57">
        <f>[7]Tregion!$C49</f>
        <v>37</v>
      </c>
      <c r="E49" s="58">
        <f>[8]Tregion!$C49</f>
        <v>38.25</v>
      </c>
      <c r="F49" s="57">
        <f>[9]Tregion!$C49</f>
        <v>38</v>
      </c>
      <c r="G49" s="58">
        <f>[10]Tbasis!$D48</f>
        <v>38.5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55.102125843466538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3.5530000000000004</v>
      </c>
      <c r="AN49" s="40">
        <f t="shared" si="11"/>
        <v>1.04</v>
      </c>
      <c r="AO49" s="40">
        <f t="shared" si="7"/>
        <v>4.593</v>
      </c>
      <c r="AP49" s="40">
        <f>[4]Curves!$J55</f>
        <v>4.4999999999999998E-2</v>
      </c>
      <c r="AQ49" s="40">
        <f t="shared" si="8"/>
        <v>3.5980000000000003</v>
      </c>
      <c r="AR49" s="40">
        <f>[4]Curves!$K55</f>
        <v>1.04</v>
      </c>
      <c r="AS49" s="40">
        <f t="shared" si="9"/>
        <v>4.593</v>
      </c>
      <c r="AT49" s="40">
        <f>[4]Curves!$G55</f>
        <v>1.615</v>
      </c>
      <c r="AU49" s="40">
        <f t="shared" si="10"/>
        <v>5.1680000000000001</v>
      </c>
    </row>
    <row r="50" spans="1:47" x14ac:dyDescent="0.25">
      <c r="A50" s="50">
        <f>[5]Tregion!$A50</f>
        <v>37561</v>
      </c>
      <c r="B50" s="57">
        <f>[5]Tregion!$C50</f>
        <v>34.75</v>
      </c>
      <c r="C50" s="58">
        <f>[6]Tregion!$C50</f>
        <v>34</v>
      </c>
      <c r="D50" s="57">
        <f>[7]Tregion!$C50</f>
        <v>34</v>
      </c>
      <c r="E50" s="58">
        <f>[8]Tregion!$C50</f>
        <v>36</v>
      </c>
      <c r="F50" s="57">
        <f>[9]Tregion!$C50</f>
        <v>37.5</v>
      </c>
      <c r="G50" s="58">
        <f>[10]Tbasis!$D49</f>
        <v>36.75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60.368939348693694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3.5910000000000002</v>
      </c>
      <c r="AN50" s="40">
        <f t="shared" si="11"/>
        <v>1.04</v>
      </c>
      <c r="AO50" s="40">
        <f t="shared" si="7"/>
        <v>4.6310000000000002</v>
      </c>
      <c r="AP50" s="40">
        <f>[4]Curves!$J56</f>
        <v>4.4999999999999998E-2</v>
      </c>
      <c r="AQ50" s="40">
        <f t="shared" si="8"/>
        <v>3.6360000000000001</v>
      </c>
      <c r="AR50" s="40">
        <f>[4]Curves!$K56</f>
        <v>1.04</v>
      </c>
      <c r="AS50" s="40">
        <f t="shared" si="9"/>
        <v>4.6310000000000002</v>
      </c>
      <c r="AT50" s="40">
        <f>[4]Curves!$G56</f>
        <v>1.615</v>
      </c>
      <c r="AU50" s="40">
        <f t="shared" si="10"/>
        <v>5.2060000000000004</v>
      </c>
    </row>
    <row r="51" spans="1:47" x14ac:dyDescent="0.25">
      <c r="A51" s="50">
        <f>[5]Tregion!$A51</f>
        <v>37591</v>
      </c>
      <c r="B51" s="57">
        <f>[5]Tregion!$C51</f>
        <v>35.25</v>
      </c>
      <c r="C51" s="58">
        <f>[6]Tregion!$C51</f>
        <v>36.25</v>
      </c>
      <c r="D51" s="57">
        <f>[7]Tregion!$C51</f>
        <v>36.25</v>
      </c>
      <c r="E51" s="58">
        <f>[8]Tregion!$C51</f>
        <v>39.25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64.663697823623906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3.585</v>
      </c>
      <c r="AN51" s="40">
        <f t="shared" si="11"/>
        <v>0.54</v>
      </c>
      <c r="AO51" s="40">
        <f t="shared" si="7"/>
        <v>4.125</v>
      </c>
      <c r="AP51" s="40">
        <f>[4]Curves!$J57</f>
        <v>4.4999999999999998E-2</v>
      </c>
      <c r="AQ51" s="40">
        <f t="shared" si="8"/>
        <v>3.63</v>
      </c>
      <c r="AR51" s="40">
        <f>[4]Curves!$K57</f>
        <v>0.54</v>
      </c>
      <c r="AS51" s="40">
        <f t="shared" si="9"/>
        <v>4.125</v>
      </c>
      <c r="AT51" s="40">
        <f>[4]Curves!$G57</f>
        <v>0.71499999999999997</v>
      </c>
      <c r="AU51" s="40">
        <f t="shared" si="10"/>
        <v>4.3</v>
      </c>
    </row>
    <row r="52" spans="1:47" x14ac:dyDescent="0.25">
      <c r="A52" s="50">
        <f>[5]Tregion!$A52</f>
        <v>37622</v>
      </c>
      <c r="B52" s="57">
        <f>[5]Tregion!$C52</f>
        <v>35.5</v>
      </c>
      <c r="C52" s="58">
        <f>[6]Tregion!$C52</f>
        <v>40.5</v>
      </c>
      <c r="D52" s="57">
        <f>[7]Tregion!$C52</f>
        <v>40.5</v>
      </c>
      <c r="E52" s="58">
        <f>[8]Tregion!$C52</f>
        <v>43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52.157352939180001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3.585</v>
      </c>
      <c r="AN52" s="40">
        <f t="shared" si="11"/>
        <v>0.36</v>
      </c>
      <c r="AO52" s="40">
        <f t="shared" si="7"/>
        <v>3.9449999999999998</v>
      </c>
      <c r="AP52" s="40">
        <f>[4]Curves!$J58</f>
        <v>4.4999999999999998E-2</v>
      </c>
      <c r="AQ52" s="40">
        <f t="shared" si="8"/>
        <v>3.63</v>
      </c>
      <c r="AR52" s="40">
        <f>[4]Curves!$K58</f>
        <v>0.36</v>
      </c>
      <c r="AS52" s="40">
        <f t="shared" si="9"/>
        <v>3.9449999999999998</v>
      </c>
      <c r="AT52" s="40">
        <f>[4]Curves!$G58</f>
        <v>0.38</v>
      </c>
      <c r="AU52" s="40">
        <f t="shared" si="10"/>
        <v>3.9649999999999999</v>
      </c>
    </row>
    <row r="53" spans="1:47" x14ac:dyDescent="0.25">
      <c r="A53" s="50">
        <f>[5]Tregion!$A53</f>
        <v>37653</v>
      </c>
      <c r="B53" s="57">
        <f>[5]Tregion!$C53</f>
        <v>35</v>
      </c>
      <c r="C53" s="58">
        <f>[6]Tregion!$C53</f>
        <v>40.25</v>
      </c>
      <c r="D53" s="57">
        <f>[7]Tregion!$C53</f>
        <v>40</v>
      </c>
      <c r="E53" s="58">
        <f>[8]Tregion!$C53</f>
        <v>41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50.748153058377063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3.7370000000000001</v>
      </c>
      <c r="AN53" s="40">
        <f t="shared" si="11"/>
        <v>0.32500000000000001</v>
      </c>
      <c r="AO53" s="40">
        <f t="shared" si="7"/>
        <v>4.0620000000000003</v>
      </c>
      <c r="AP53" s="40">
        <f>[4]Curves!$J59</f>
        <v>4.4999999999999998E-2</v>
      </c>
      <c r="AQ53" s="40">
        <f t="shared" si="8"/>
        <v>3.782</v>
      </c>
      <c r="AR53" s="40">
        <f>[4]Curves!$K59</f>
        <v>0.32500000000000001</v>
      </c>
      <c r="AS53" s="40">
        <f t="shared" si="9"/>
        <v>4.0620000000000003</v>
      </c>
      <c r="AT53" s="40">
        <f>[4]Curves!$G59</f>
        <v>0.33</v>
      </c>
      <c r="AU53" s="40">
        <f t="shared" si="10"/>
        <v>4.0670000000000002</v>
      </c>
    </row>
    <row r="54" spans="1:47" x14ac:dyDescent="0.25">
      <c r="A54" s="50">
        <f>[5]Tregion!$A54</f>
        <v>37681</v>
      </c>
      <c r="B54" s="57">
        <f>[5]Tregion!$C54</f>
        <v>35</v>
      </c>
      <c r="C54" s="58">
        <f>[6]Tregion!$C54</f>
        <v>34.75</v>
      </c>
      <c r="D54" s="57">
        <f>[7]Tregion!$C54</f>
        <v>34.5</v>
      </c>
      <c r="E54" s="58">
        <f>[8]Tregion!$C54</f>
        <v>39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49.101022416188819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3.8849999999999998</v>
      </c>
      <c r="AN54" s="40">
        <f t="shared" si="11"/>
        <v>0.33500000000000002</v>
      </c>
      <c r="AO54" s="40">
        <f t="shared" si="7"/>
        <v>4.22</v>
      </c>
      <c r="AP54" s="40">
        <f>[4]Curves!$J60</f>
        <v>4.4999999999999998E-2</v>
      </c>
      <c r="AQ54" s="40">
        <f t="shared" si="8"/>
        <v>3.9299999999999997</v>
      </c>
      <c r="AR54" s="40">
        <f>[4]Curves!$K60</f>
        <v>0.33500000000000002</v>
      </c>
      <c r="AS54" s="40">
        <f t="shared" si="9"/>
        <v>4.22</v>
      </c>
      <c r="AT54" s="40">
        <f>[4]Curves!$G60</f>
        <v>0.37</v>
      </c>
      <c r="AU54" s="40">
        <f t="shared" si="10"/>
        <v>4.2549999999999999</v>
      </c>
    </row>
    <row r="55" spans="1:47" x14ac:dyDescent="0.25">
      <c r="A55" s="50">
        <f>[5]Tregion!$A55</f>
        <v>37712</v>
      </c>
      <c r="B55" s="57">
        <f>[5]Tregion!$C55</f>
        <v>34.5</v>
      </c>
      <c r="C55" s="58">
        <f>[6]Tregion!$C55</f>
        <v>35</v>
      </c>
      <c r="D55" s="57">
        <f>[7]Tregion!$C55</f>
        <v>31.5</v>
      </c>
      <c r="E55" s="58">
        <f>[8]Tregion!$C55</f>
        <v>35.5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46.745047428509579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3.9474999999999998</v>
      </c>
      <c r="AN55" s="40">
        <f>AR55+0.1</f>
        <v>0.44999999999999996</v>
      </c>
      <c r="AO55" s="40">
        <f t="shared" si="7"/>
        <v>4.3975</v>
      </c>
      <c r="AP55" s="40">
        <f>[4]Curves!$J61</f>
        <v>4.4999999999999998E-2</v>
      </c>
      <c r="AQ55" s="40">
        <f t="shared" si="8"/>
        <v>3.9924999999999997</v>
      </c>
      <c r="AR55" s="40">
        <f>[4]Curves!$K61</f>
        <v>0.35</v>
      </c>
      <c r="AS55" s="40">
        <f t="shared" si="9"/>
        <v>4.2974999999999994</v>
      </c>
      <c r="AT55" s="40">
        <f>[4]Curves!$G61</f>
        <v>0.41</v>
      </c>
      <c r="AU55" s="40">
        <f t="shared" si="10"/>
        <v>4.3574999999999999</v>
      </c>
    </row>
    <row r="56" spans="1:47" x14ac:dyDescent="0.25">
      <c r="A56" s="50">
        <f>[5]Tregion!$A56</f>
        <v>37742</v>
      </c>
      <c r="B56" s="57">
        <f>[5]Tregion!$C56</f>
        <v>34.5</v>
      </c>
      <c r="C56" s="58">
        <f>[6]Tregion!$C56</f>
        <v>31.5</v>
      </c>
      <c r="D56" s="57">
        <f>[7]Tregion!$C56</f>
        <v>28</v>
      </c>
      <c r="E56" s="58">
        <f>[8]Tregion!$C56</f>
        <v>35.75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46.907857803194581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3.8424999999999998</v>
      </c>
      <c r="AN56" s="40">
        <f>AR56+0.1</f>
        <v>0.44999999999999996</v>
      </c>
      <c r="AO56" s="40">
        <f t="shared" si="7"/>
        <v>4.2924999999999995</v>
      </c>
      <c r="AP56" s="40">
        <f>[4]Curves!$J62</f>
        <v>0.13</v>
      </c>
      <c r="AQ56" s="40">
        <f t="shared" si="8"/>
        <v>3.9724999999999997</v>
      </c>
      <c r="AR56" s="40">
        <f>[4]Curves!$K62</f>
        <v>0.35</v>
      </c>
      <c r="AS56" s="40">
        <f t="shared" si="9"/>
        <v>4.1924999999999999</v>
      </c>
      <c r="AT56" s="40">
        <f>[4]Curves!$G62</f>
        <v>0.41</v>
      </c>
      <c r="AU56" s="40">
        <f t="shared" si="10"/>
        <v>4.2524999999999995</v>
      </c>
    </row>
    <row r="57" spans="1:47" x14ac:dyDescent="0.25">
      <c r="A57" s="50">
        <f>[5]Tregion!$A57</f>
        <v>37773</v>
      </c>
      <c r="B57" s="57">
        <f>[5]Tregion!$C57</f>
        <v>39</v>
      </c>
      <c r="C57" s="58">
        <f>[6]Tregion!$C57</f>
        <v>32.25</v>
      </c>
      <c r="D57" s="57">
        <f>[7]Tregion!$C57</f>
        <v>29</v>
      </c>
      <c r="E57" s="58">
        <f>[8]Tregion!$C57</f>
        <v>40.75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47.306450462772062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3.7065000000000001</v>
      </c>
      <c r="AN57" s="40">
        <f>AR57+0.1</f>
        <v>0.41500000000000004</v>
      </c>
      <c r="AO57" s="40">
        <f t="shared" si="7"/>
        <v>4.1215000000000002</v>
      </c>
      <c r="AP57" s="40">
        <f>[4]Curves!$J63</f>
        <v>0.13</v>
      </c>
      <c r="AQ57" s="40">
        <f t="shared" si="8"/>
        <v>3.8365</v>
      </c>
      <c r="AR57" s="40">
        <f>[4]Curves!$K63</f>
        <v>0.315</v>
      </c>
      <c r="AS57" s="40">
        <f t="shared" si="9"/>
        <v>4.0215000000000005</v>
      </c>
      <c r="AT57" s="40">
        <f>[4]Curves!$G63</f>
        <v>0.36</v>
      </c>
      <c r="AU57" s="40">
        <f t="shared" si="10"/>
        <v>4.0665000000000004</v>
      </c>
    </row>
    <row r="58" spans="1:47" x14ac:dyDescent="0.25">
      <c r="A58" s="50">
        <f>[5]Tregion!$A58</f>
        <v>37803</v>
      </c>
      <c r="B58" s="57">
        <f>[5]Tregion!$C58</f>
        <v>53.5</v>
      </c>
      <c r="C58" s="58">
        <f>[6]Tregion!$C58</f>
        <v>52</v>
      </c>
      <c r="D58" s="57">
        <f>[7]Tregion!$C58</f>
        <v>47.5</v>
      </c>
      <c r="E58" s="58">
        <f>[8]Tregion!$C58</f>
        <v>51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47.704197635062222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3.5525000000000002</v>
      </c>
      <c r="AN58" s="40">
        <f>AR58+0.1</f>
        <v>0.45999999999999996</v>
      </c>
      <c r="AO58" s="40">
        <f t="shared" si="7"/>
        <v>4.0125000000000002</v>
      </c>
      <c r="AP58" s="40">
        <f>[4]Curves!$J64</f>
        <v>0.13</v>
      </c>
      <c r="AQ58" s="40">
        <f t="shared" si="8"/>
        <v>3.6825000000000001</v>
      </c>
      <c r="AR58" s="40">
        <f>[4]Curves!$K64</f>
        <v>0.36</v>
      </c>
      <c r="AS58" s="40">
        <f t="shared" si="9"/>
        <v>3.9125000000000001</v>
      </c>
      <c r="AT58" s="40">
        <f>[4]Curves!$G64</f>
        <v>0.4</v>
      </c>
      <c r="AU58" s="40">
        <f t="shared" si="10"/>
        <v>3.9525000000000001</v>
      </c>
    </row>
    <row r="59" spans="1:47" x14ac:dyDescent="0.25">
      <c r="A59" s="50">
        <f>[5]Tregion!$A59</f>
        <v>37834</v>
      </c>
      <c r="B59" s="57">
        <f>[5]Tregion!$C59</f>
        <v>60</v>
      </c>
      <c r="C59" s="58">
        <f>[6]Tregion!$C59</f>
        <v>59</v>
      </c>
      <c r="D59" s="57">
        <f>[7]Tregion!$C59</f>
        <v>55.5</v>
      </c>
      <c r="E59" s="58">
        <f>[8]Tregion!$C59</f>
        <v>59.5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48.211525593183843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3.5674999999999999</v>
      </c>
      <c r="AN59" s="40">
        <f>AR59+0.1</f>
        <v>0.56000000000000005</v>
      </c>
      <c r="AO59" s="40">
        <f t="shared" si="7"/>
        <v>4.1274999999999995</v>
      </c>
      <c r="AP59" s="40">
        <f>[4]Curves!$J65</f>
        <v>0.13</v>
      </c>
      <c r="AQ59" s="40">
        <f t="shared" si="8"/>
        <v>3.6974999999999998</v>
      </c>
      <c r="AR59" s="40">
        <f>[4]Curves!$K65</f>
        <v>0.46</v>
      </c>
      <c r="AS59" s="40">
        <f t="shared" si="9"/>
        <v>4.0274999999999999</v>
      </c>
      <c r="AT59" s="40">
        <f>[4]Curves!$G65</f>
        <v>0.73</v>
      </c>
      <c r="AU59" s="40">
        <f t="shared" si="10"/>
        <v>4.2974999999999994</v>
      </c>
    </row>
    <row r="60" spans="1:47" x14ac:dyDescent="0.25">
      <c r="A60" s="50">
        <f>[5]Tregion!$A60</f>
        <v>37865</v>
      </c>
      <c r="B60" s="57">
        <f>[5]Tregion!$C60</f>
        <v>47.5</v>
      </c>
      <c r="C60" s="58">
        <f>[6]Tregion!$C60</f>
        <v>49.25</v>
      </c>
      <c r="D60" s="57">
        <f>[7]Tregion!$C60</f>
        <v>45.75</v>
      </c>
      <c r="E60" s="58">
        <f>[8]Tregion!$C60</f>
        <v>54.75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48.182670178481274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3.6055000000000001</v>
      </c>
      <c r="AN60" s="40">
        <f t="shared" ref="AN60:AN66" si="12">AR60</f>
        <v>0.77</v>
      </c>
      <c r="AO60" s="40">
        <f t="shared" si="7"/>
        <v>4.3755000000000006</v>
      </c>
      <c r="AP60" s="40">
        <f>[4]Curves!$J66</f>
        <v>0.13</v>
      </c>
      <c r="AQ60" s="40">
        <f t="shared" si="8"/>
        <v>3.7355</v>
      </c>
      <c r="AR60" s="40">
        <f>[4]Curves!$K66</f>
        <v>0.77</v>
      </c>
      <c r="AS60" s="40">
        <f t="shared" si="9"/>
        <v>4.3755000000000006</v>
      </c>
      <c r="AT60" s="40">
        <f>[4]Curves!$G66</f>
        <v>0.98</v>
      </c>
      <c r="AU60" s="40">
        <f t="shared" si="10"/>
        <v>4.5854999999999997</v>
      </c>
    </row>
    <row r="61" spans="1:47" x14ac:dyDescent="0.25">
      <c r="A61" s="50">
        <f>[5]Tregion!$A61</f>
        <v>37895</v>
      </c>
      <c r="B61" s="57">
        <f>[5]Tregion!$C61</f>
        <v>37</v>
      </c>
      <c r="C61" s="58">
        <f>[6]Tregion!$C61</f>
        <v>39.5</v>
      </c>
      <c r="D61" s="57">
        <f>[7]Tregion!$C61</f>
        <v>39.25</v>
      </c>
      <c r="E61" s="58">
        <f>[8]Tregion!$C61</f>
        <v>41.75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48.374357140376596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3.6505000000000001</v>
      </c>
      <c r="AN61" s="40">
        <f t="shared" si="12"/>
        <v>1.04</v>
      </c>
      <c r="AO61" s="40">
        <f t="shared" si="7"/>
        <v>4.6905000000000001</v>
      </c>
      <c r="AP61" s="40">
        <f>[4]Curves!$J67</f>
        <v>4.4999999999999998E-2</v>
      </c>
      <c r="AQ61" s="40">
        <f t="shared" si="8"/>
        <v>3.6955</v>
      </c>
      <c r="AR61" s="40">
        <f>[4]Curves!$K67</f>
        <v>1.04</v>
      </c>
      <c r="AS61" s="40">
        <f t="shared" si="9"/>
        <v>4.6905000000000001</v>
      </c>
      <c r="AT61" s="40">
        <f>[4]Curves!$G67</f>
        <v>1.6</v>
      </c>
      <c r="AU61" s="40">
        <f t="shared" si="10"/>
        <v>5.2505000000000006</v>
      </c>
    </row>
    <row r="62" spans="1:47" x14ac:dyDescent="0.25">
      <c r="A62" s="50">
        <f>[5]Tregion!$A62</f>
        <v>37926</v>
      </c>
      <c r="B62" s="57">
        <f>[5]Tregion!$C62</f>
        <v>35.75</v>
      </c>
      <c r="C62" s="58">
        <f>[6]Tregion!$C62</f>
        <v>35.75</v>
      </c>
      <c r="D62" s="57">
        <f>[7]Tregion!$C62</f>
        <v>35.5</v>
      </c>
      <c r="E62" s="58">
        <f>[8]Tregion!$C62</f>
        <v>40</v>
      </c>
      <c r="F62" s="57">
        <f>[9]Tregion!$C62</f>
        <v>38.5</v>
      </c>
      <c r="G62" s="58">
        <f>[10]Tbasis!$D61</f>
        <v>37.5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51.697931880910481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3.6885000000000003</v>
      </c>
      <c r="AN62" s="40">
        <f t="shared" si="12"/>
        <v>1.04</v>
      </c>
      <c r="AO62" s="40">
        <f t="shared" si="7"/>
        <v>4.7285000000000004</v>
      </c>
      <c r="AP62" s="40">
        <f>[4]Curves!$J68</f>
        <v>4.4999999999999998E-2</v>
      </c>
      <c r="AQ62" s="40">
        <f t="shared" si="8"/>
        <v>3.7335000000000003</v>
      </c>
      <c r="AR62" s="40">
        <f>[4]Curves!$K68</f>
        <v>1.04</v>
      </c>
      <c r="AS62" s="40">
        <f t="shared" si="9"/>
        <v>4.7285000000000004</v>
      </c>
      <c r="AT62" s="40">
        <f>[4]Curves!$G68</f>
        <v>1.6</v>
      </c>
      <c r="AU62" s="40">
        <f t="shared" si="10"/>
        <v>5.2885000000000009</v>
      </c>
    </row>
    <row r="63" spans="1:47" x14ac:dyDescent="0.25">
      <c r="A63" s="50">
        <f>[5]Tregion!$A63</f>
        <v>37956</v>
      </c>
      <c r="B63" s="57">
        <f>[5]Tregion!$C63</f>
        <v>35.5</v>
      </c>
      <c r="C63" s="58">
        <f>[6]Tregion!$C63</f>
        <v>37.75</v>
      </c>
      <c r="D63" s="57">
        <f>[7]Tregion!$C63</f>
        <v>37.5</v>
      </c>
      <c r="E63" s="58">
        <f>[8]Tregion!$C63</f>
        <v>40.75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53.864982724518299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3.6825000000000001</v>
      </c>
      <c r="AN63" s="40">
        <f t="shared" si="12"/>
        <v>0.54</v>
      </c>
      <c r="AO63" s="40">
        <f t="shared" si="7"/>
        <v>4.2225000000000001</v>
      </c>
      <c r="AP63" s="40">
        <f>[4]Curves!$J69</f>
        <v>4.4999999999999998E-2</v>
      </c>
      <c r="AQ63" s="40">
        <f t="shared" si="8"/>
        <v>3.7275</v>
      </c>
      <c r="AR63" s="40">
        <f>[4]Curves!$K69</f>
        <v>0.54</v>
      </c>
      <c r="AS63" s="40">
        <f t="shared" si="9"/>
        <v>4.2225000000000001</v>
      </c>
      <c r="AT63" s="40">
        <f>[4]Curves!$G69</f>
        <v>0.72</v>
      </c>
      <c r="AU63" s="40">
        <f t="shared" si="10"/>
        <v>4.4024999999999999</v>
      </c>
    </row>
    <row r="64" spans="1:47" x14ac:dyDescent="0.25">
      <c r="A64" s="50">
        <f>[5]Tregion!$A64</f>
        <v>37987</v>
      </c>
      <c r="B64" s="57">
        <f>[5]Tregion!$C64</f>
        <v>36.15</v>
      </c>
      <c r="C64" s="58">
        <f>[6]Tregion!$C64</f>
        <v>40.909999999999997</v>
      </c>
      <c r="D64" s="57">
        <f>[7]Tregion!$C64</f>
        <v>40.65</v>
      </c>
      <c r="E64" s="58">
        <f>[8]Tregion!$C64</f>
        <v>43.48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50.595404438816765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3.6825000000000001</v>
      </c>
      <c r="AN64" s="40">
        <f t="shared" si="12"/>
        <v>0.36</v>
      </c>
      <c r="AO64" s="40">
        <f t="shared" si="7"/>
        <v>4.0425000000000004</v>
      </c>
      <c r="AP64" s="40">
        <f>[4]Curves!$J70</f>
        <v>4.4999999999999998E-2</v>
      </c>
      <c r="AQ64" s="40">
        <f t="shared" si="8"/>
        <v>3.7275</v>
      </c>
      <c r="AR64" s="40">
        <f>[4]Curves!$K70</f>
        <v>0.36</v>
      </c>
      <c r="AS64" s="40">
        <f t="shared" si="9"/>
        <v>4.0425000000000004</v>
      </c>
      <c r="AT64" s="40">
        <f>[4]Curves!$G70</f>
        <v>0.38</v>
      </c>
      <c r="AU64" s="40">
        <f t="shared" si="10"/>
        <v>4.0625</v>
      </c>
    </row>
    <row r="65" spans="1:47" x14ac:dyDescent="0.25">
      <c r="A65" s="50">
        <f>[5]Tregion!$A65</f>
        <v>38018</v>
      </c>
      <c r="B65" s="57">
        <f>[5]Tregion!$C65</f>
        <v>35.68</v>
      </c>
      <c r="C65" s="58">
        <f>[6]Tregion!$C65</f>
        <v>40.700000000000003</v>
      </c>
      <c r="D65" s="57">
        <f>[7]Tregion!$C65</f>
        <v>40.22</v>
      </c>
      <c r="E65" s="58">
        <f>[8]Tregion!$C65</f>
        <v>41.77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49.052701411054166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3.8345000000000002</v>
      </c>
      <c r="AN65" s="40">
        <f t="shared" si="12"/>
        <v>0.32500000000000001</v>
      </c>
      <c r="AO65" s="40">
        <f t="shared" si="7"/>
        <v>4.1595000000000004</v>
      </c>
      <c r="AP65" s="40">
        <f>[4]Curves!$J71</f>
        <v>4.4999999999999998E-2</v>
      </c>
      <c r="AQ65" s="40">
        <f t="shared" si="8"/>
        <v>3.8795000000000002</v>
      </c>
      <c r="AR65" s="40">
        <f>[4]Curves!$K71</f>
        <v>0.32500000000000001</v>
      </c>
      <c r="AS65" s="40">
        <f t="shared" si="9"/>
        <v>4.1595000000000004</v>
      </c>
      <c r="AT65" s="40">
        <f>[4]Curves!$G71</f>
        <v>0.33</v>
      </c>
      <c r="AU65" s="40">
        <f t="shared" si="10"/>
        <v>4.1645000000000003</v>
      </c>
    </row>
    <row r="66" spans="1:47" x14ac:dyDescent="0.25">
      <c r="A66" s="50">
        <f>[5]Tregion!$A66</f>
        <v>38047</v>
      </c>
      <c r="B66" s="57">
        <f>[5]Tregion!$C66</f>
        <v>35.68</v>
      </c>
      <c r="C66" s="58">
        <f>[6]Tregion!$C66</f>
        <v>35.979999999999997</v>
      </c>
      <c r="D66" s="57">
        <f>[7]Tregion!$C66</f>
        <v>35.49</v>
      </c>
      <c r="E66" s="58">
        <f>[8]Tregion!$C66</f>
        <v>40.049999999999997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47.056729660767274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3.9824999999999999</v>
      </c>
      <c r="AN66" s="40">
        <f t="shared" si="12"/>
        <v>0.33500000000000002</v>
      </c>
      <c r="AO66" s="40">
        <f t="shared" si="7"/>
        <v>4.3174999999999999</v>
      </c>
      <c r="AP66" s="40">
        <f>[4]Curves!$J72</f>
        <v>4.4999999999999998E-2</v>
      </c>
      <c r="AQ66" s="40">
        <f t="shared" si="8"/>
        <v>4.0274999999999999</v>
      </c>
      <c r="AR66" s="40">
        <f>[4]Curves!$K72</f>
        <v>0.33500000000000002</v>
      </c>
      <c r="AS66" s="40">
        <f t="shared" si="9"/>
        <v>4.3174999999999999</v>
      </c>
      <c r="AT66" s="40">
        <f>[4]Curves!$G72</f>
        <v>0.37</v>
      </c>
      <c r="AU66" s="40">
        <f t="shared" si="10"/>
        <v>4.3525</v>
      </c>
    </row>
    <row r="67" spans="1:47" x14ac:dyDescent="0.25">
      <c r="A67" s="50">
        <f>[5]Tregion!$A67</f>
        <v>38078</v>
      </c>
      <c r="B67" s="57">
        <f>[5]Tregion!$C67</f>
        <v>35.22</v>
      </c>
      <c r="C67" s="58">
        <f>[6]Tregion!$C67</f>
        <v>36.200000000000003</v>
      </c>
      <c r="D67" s="57">
        <f>[7]Tregion!$C67</f>
        <v>32.92</v>
      </c>
      <c r="E67" s="58">
        <f>[8]Tregion!$C67</f>
        <v>37.049999999999997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44.215669982516062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4.0475000000000003</v>
      </c>
      <c r="AN67" s="40">
        <f>AR67+0.1</f>
        <v>0.44999999999999996</v>
      </c>
      <c r="AO67" s="40">
        <f t="shared" si="7"/>
        <v>4.4975000000000005</v>
      </c>
      <c r="AP67" s="40">
        <f>[4]Curves!$J73</f>
        <v>4.4999999999999998E-2</v>
      </c>
      <c r="AQ67" s="40">
        <f t="shared" si="8"/>
        <v>4.0925000000000002</v>
      </c>
      <c r="AR67" s="40">
        <f>[4]Curves!$K73</f>
        <v>0.35</v>
      </c>
      <c r="AS67" s="40">
        <f t="shared" si="9"/>
        <v>4.3975</v>
      </c>
      <c r="AT67" s="40">
        <f>[4]Curves!$G73</f>
        <v>0.41</v>
      </c>
      <c r="AU67" s="40">
        <f t="shared" si="10"/>
        <v>4.4575000000000005</v>
      </c>
    </row>
    <row r="68" spans="1:47" x14ac:dyDescent="0.25">
      <c r="A68" s="50">
        <f>[5]Tregion!$A68</f>
        <v>38108</v>
      </c>
      <c r="B68" s="57">
        <f>[5]Tregion!$C68</f>
        <v>35.22</v>
      </c>
      <c r="C68" s="58">
        <f>[6]Tregion!$C68</f>
        <v>33.19</v>
      </c>
      <c r="D68" s="57">
        <f>[7]Tregion!$C68</f>
        <v>29.91</v>
      </c>
      <c r="E68" s="58">
        <f>[8]Tregion!$C68</f>
        <v>37.26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44.432966158926895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3.9424999999999999</v>
      </c>
      <c r="AN68" s="40">
        <f>AR68+0.1</f>
        <v>0.44999999999999996</v>
      </c>
      <c r="AO68" s="40">
        <f t="shared" si="7"/>
        <v>4.3925000000000001</v>
      </c>
      <c r="AP68" s="40">
        <f>[4]Curves!$J74</f>
        <v>0.13</v>
      </c>
      <c r="AQ68" s="40">
        <f t="shared" si="8"/>
        <v>4.0724999999999998</v>
      </c>
      <c r="AR68" s="40">
        <f>[4]Curves!$K74</f>
        <v>0.35</v>
      </c>
      <c r="AS68" s="40">
        <f t="shared" si="9"/>
        <v>4.2924999999999995</v>
      </c>
      <c r="AT68" s="40">
        <f>[4]Curves!$G74</f>
        <v>0.41</v>
      </c>
      <c r="AU68" s="40">
        <f t="shared" si="10"/>
        <v>4.3525</v>
      </c>
    </row>
    <row r="69" spans="1:47" x14ac:dyDescent="0.25">
      <c r="A69" s="50">
        <f>[5]Tregion!$A69</f>
        <v>38139</v>
      </c>
      <c r="B69" s="57">
        <f>[5]Tregion!$C69</f>
        <v>39.39</v>
      </c>
      <c r="C69" s="58">
        <f>[6]Tregion!$C69</f>
        <v>33.840000000000003</v>
      </c>
      <c r="D69" s="57">
        <f>[7]Tregion!$C69</f>
        <v>30.77</v>
      </c>
      <c r="E69" s="58">
        <f>[8]Tregion!$C69</f>
        <v>41.55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44.985792363624192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3.8065000000000002</v>
      </c>
      <c r="AN69" s="40">
        <f>AR69+0.1</f>
        <v>0.41500000000000004</v>
      </c>
      <c r="AO69" s="40">
        <f t="shared" si="7"/>
        <v>4.2215000000000007</v>
      </c>
      <c r="AP69" s="40">
        <f>[4]Curves!$J75</f>
        <v>0.13</v>
      </c>
      <c r="AQ69" s="40">
        <f t="shared" si="8"/>
        <v>3.9365000000000001</v>
      </c>
      <c r="AR69" s="40">
        <f>[4]Curves!$K75</f>
        <v>0.315</v>
      </c>
      <c r="AS69" s="40">
        <f t="shared" si="9"/>
        <v>4.1215000000000002</v>
      </c>
      <c r="AT69" s="40">
        <f>[4]Curves!$G75</f>
        <v>0.36</v>
      </c>
      <c r="AU69" s="40">
        <f t="shared" si="10"/>
        <v>4.1665000000000001</v>
      </c>
    </row>
    <row r="70" spans="1:47" x14ac:dyDescent="0.25">
      <c r="A70" s="50">
        <f>[5]Tregion!$A70</f>
        <v>38169</v>
      </c>
      <c r="B70" s="57">
        <f>[5]Tregion!$C70</f>
        <v>52.83</v>
      </c>
      <c r="C70" s="58">
        <f>[6]Tregion!$C70</f>
        <v>50.8</v>
      </c>
      <c r="D70" s="57">
        <f>[7]Tregion!$C70</f>
        <v>46.66</v>
      </c>
      <c r="E70" s="58">
        <f>[8]Tregion!$C70</f>
        <v>50.35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45.64267422311999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3.6524999999999999</v>
      </c>
      <c r="AN70" s="40">
        <f>AR70+0.1</f>
        <v>0.45999999999999996</v>
      </c>
      <c r="AO70" s="40">
        <f t="shared" si="7"/>
        <v>4.1124999999999998</v>
      </c>
      <c r="AP70" s="40">
        <f>[4]Curves!$J76</f>
        <v>0.13</v>
      </c>
      <c r="AQ70" s="40">
        <f t="shared" si="8"/>
        <v>3.7824999999999998</v>
      </c>
      <c r="AR70" s="40">
        <f>[4]Curves!$K76</f>
        <v>0.36</v>
      </c>
      <c r="AS70" s="40">
        <f t="shared" si="9"/>
        <v>4.0125000000000002</v>
      </c>
      <c r="AT70" s="40">
        <f>[4]Curves!$G76</f>
        <v>0.4</v>
      </c>
      <c r="AU70" s="40">
        <f t="shared" si="10"/>
        <v>4.0525000000000002</v>
      </c>
    </row>
    <row r="71" spans="1:47" x14ac:dyDescent="0.25">
      <c r="A71" s="50">
        <f>[5]Tregion!$A71</f>
        <v>38200</v>
      </c>
      <c r="B71" s="57">
        <f>[5]Tregion!$C71</f>
        <v>58.86</v>
      </c>
      <c r="C71" s="58">
        <f>[6]Tregion!$C71</f>
        <v>56.81</v>
      </c>
      <c r="D71" s="57">
        <f>[7]Tregion!$C71</f>
        <v>53.53</v>
      </c>
      <c r="E71" s="58">
        <f>[8]Tregion!$C71</f>
        <v>57.64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46.199386386709811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3.6675</v>
      </c>
      <c r="AN71" s="40">
        <f>AR71+0.1</f>
        <v>0.56000000000000005</v>
      </c>
      <c r="AO71" s="40">
        <f t="shared" ref="AO71:AO102" si="13">AM71+AN71</f>
        <v>4.2275</v>
      </c>
      <c r="AP71" s="40">
        <f>[4]Curves!$J77</f>
        <v>0.13</v>
      </c>
      <c r="AQ71" s="40">
        <f t="shared" ref="AQ71:AQ102" si="14">AM71+AP71</f>
        <v>3.7974999999999999</v>
      </c>
      <c r="AR71" s="40">
        <f>[4]Curves!$K77</f>
        <v>0.46</v>
      </c>
      <c r="AS71" s="40">
        <f t="shared" ref="AS71:AS102" si="15">AM71+AR71</f>
        <v>4.1275000000000004</v>
      </c>
      <c r="AT71" s="40">
        <f>[4]Curves!$G77</f>
        <v>0.73</v>
      </c>
      <c r="AU71" s="40">
        <f t="shared" ref="AU71:AU102" si="16">AM71+AT71</f>
        <v>4.3975</v>
      </c>
    </row>
    <row r="72" spans="1:47" x14ac:dyDescent="0.25">
      <c r="A72" s="50">
        <f>[5]Tregion!$A72</f>
        <v>38231</v>
      </c>
      <c r="B72" s="57">
        <f>[5]Tregion!$C72</f>
        <v>47.27</v>
      </c>
      <c r="C72" s="58">
        <f>[6]Tregion!$C72</f>
        <v>48.44</v>
      </c>
      <c r="D72" s="57">
        <f>[7]Tregion!$C72</f>
        <v>45.16</v>
      </c>
      <c r="E72" s="58">
        <f>[8]Tregion!$C72</f>
        <v>53.56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46.112774985909297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3.7055000000000002</v>
      </c>
      <c r="AN72" s="40">
        <f t="shared" ref="AN72:AN78" si="17">AR72</f>
        <v>0.77</v>
      </c>
      <c r="AO72" s="40">
        <f t="shared" si="13"/>
        <v>4.4755000000000003</v>
      </c>
      <c r="AP72" s="40">
        <f>[4]Curves!$J78</f>
        <v>0.13</v>
      </c>
      <c r="AQ72" s="40">
        <f t="shared" si="14"/>
        <v>3.8355000000000001</v>
      </c>
      <c r="AR72" s="40">
        <f>[4]Curves!$K78</f>
        <v>0.77</v>
      </c>
      <c r="AS72" s="40">
        <f t="shared" si="15"/>
        <v>4.4755000000000003</v>
      </c>
      <c r="AT72" s="40">
        <f>[4]Curves!$G78</f>
        <v>0.98</v>
      </c>
      <c r="AU72" s="40">
        <f t="shared" si="16"/>
        <v>4.6855000000000002</v>
      </c>
    </row>
    <row r="73" spans="1:47" x14ac:dyDescent="0.25">
      <c r="A73" s="50">
        <f>[5]Tregion!$A73</f>
        <v>38261</v>
      </c>
      <c r="B73" s="57">
        <f>[5]Tregion!$C73</f>
        <v>37.54</v>
      </c>
      <c r="C73" s="58">
        <f>[6]Tregion!$C73</f>
        <v>40.07</v>
      </c>
      <c r="D73" s="57">
        <f>[7]Tregion!$C73</f>
        <v>39.58</v>
      </c>
      <c r="E73" s="58">
        <f>[8]Tregion!$C73</f>
        <v>42.41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46.116061849760229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3.7505000000000002</v>
      </c>
      <c r="AN73" s="40">
        <f t="shared" si="17"/>
        <v>1.04</v>
      </c>
      <c r="AO73" s="40">
        <f t="shared" si="13"/>
        <v>4.7904999999999998</v>
      </c>
      <c r="AP73" s="40">
        <f>[4]Curves!$J79</f>
        <v>4.4999999999999998E-2</v>
      </c>
      <c r="AQ73" s="40">
        <f t="shared" si="14"/>
        <v>3.7955000000000001</v>
      </c>
      <c r="AR73" s="40">
        <f>[4]Curves!$K79</f>
        <v>1.04</v>
      </c>
      <c r="AS73" s="40">
        <f t="shared" si="15"/>
        <v>4.7904999999999998</v>
      </c>
      <c r="AT73" s="40">
        <f>[4]Curves!$G79</f>
        <v>1.6</v>
      </c>
      <c r="AU73" s="40">
        <f t="shared" si="16"/>
        <v>5.3505000000000003</v>
      </c>
    </row>
    <row r="74" spans="1:47" x14ac:dyDescent="0.25">
      <c r="A74" s="50">
        <f>[5]Tregion!$A74</f>
        <v>38292</v>
      </c>
      <c r="B74" s="57">
        <f>[5]Tregion!$C74</f>
        <v>36.4</v>
      </c>
      <c r="C74" s="58">
        <f>[6]Tregion!$C74</f>
        <v>36.85</v>
      </c>
      <c r="D74" s="57">
        <f>[7]Tregion!$C74</f>
        <v>36.36</v>
      </c>
      <c r="E74" s="58">
        <f>[8]Tregion!$C74</f>
        <v>40.909999999999997</v>
      </c>
      <c r="F74" s="57">
        <f>[9]Tregion!$C74</f>
        <v>39.1</v>
      </c>
      <c r="G74" s="58">
        <f>[10]Tbasis!$D73</f>
        <v>38.380000000000003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48.920978752540407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3.7885</v>
      </c>
      <c r="AN74" s="40">
        <f t="shared" si="17"/>
        <v>1.04</v>
      </c>
      <c r="AO74" s="40">
        <f t="shared" si="13"/>
        <v>4.8285</v>
      </c>
      <c r="AP74" s="40">
        <f>[4]Curves!$J80</f>
        <v>4.4999999999999998E-2</v>
      </c>
      <c r="AQ74" s="40">
        <f t="shared" si="14"/>
        <v>3.8334999999999999</v>
      </c>
      <c r="AR74" s="40">
        <f>[4]Curves!$K80</f>
        <v>1.04</v>
      </c>
      <c r="AS74" s="40">
        <f t="shared" si="15"/>
        <v>4.8285</v>
      </c>
      <c r="AT74" s="40">
        <f>[4]Curves!$G80</f>
        <v>1.6</v>
      </c>
      <c r="AU74" s="40">
        <f t="shared" si="16"/>
        <v>5.3885000000000005</v>
      </c>
    </row>
    <row r="75" spans="1:47" x14ac:dyDescent="0.25">
      <c r="A75" s="50">
        <f>[5]Tregion!$A75</f>
        <v>38322</v>
      </c>
      <c r="B75" s="57">
        <f>[5]Tregion!$C75</f>
        <v>36.15</v>
      </c>
      <c r="C75" s="58">
        <f>[6]Tregion!$C75</f>
        <v>38.57</v>
      </c>
      <c r="D75" s="57">
        <f>[7]Tregion!$C75</f>
        <v>38.08</v>
      </c>
      <c r="E75" s="58">
        <f>[8]Tregion!$C75</f>
        <v>41.55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51.07135202076779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3.7825000000000002</v>
      </c>
      <c r="AN75" s="40">
        <f t="shared" si="17"/>
        <v>0.54</v>
      </c>
      <c r="AO75" s="40">
        <f t="shared" si="13"/>
        <v>4.3224999999999998</v>
      </c>
      <c r="AP75" s="40">
        <f>[4]Curves!$J81</f>
        <v>4.4999999999999998E-2</v>
      </c>
      <c r="AQ75" s="40">
        <f t="shared" si="14"/>
        <v>3.8275000000000001</v>
      </c>
      <c r="AR75" s="40">
        <f>[4]Curves!$K81</f>
        <v>0.54</v>
      </c>
      <c r="AS75" s="40">
        <f t="shared" si="15"/>
        <v>4.3224999999999998</v>
      </c>
      <c r="AT75" s="40">
        <f>[4]Curves!$G81</f>
        <v>0.72</v>
      </c>
      <c r="AU75" s="40">
        <f t="shared" si="16"/>
        <v>4.5025000000000004</v>
      </c>
    </row>
    <row r="76" spans="1:47" x14ac:dyDescent="0.25">
      <c r="A76" s="50">
        <f>[5]Tregion!$A76</f>
        <v>38353</v>
      </c>
      <c r="B76" s="57">
        <f>[5]Tregion!$C76</f>
        <v>36.409999999999997</v>
      </c>
      <c r="C76" s="58">
        <f>[6]Tregion!$C76</f>
        <v>41.4</v>
      </c>
      <c r="D76" s="57">
        <f>[7]Tregion!$C76</f>
        <v>40.82</v>
      </c>
      <c r="E76" s="58">
        <f>[8]Tregion!$C76</f>
        <v>43.9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50.639376464305677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3.7825000000000002</v>
      </c>
      <c r="AN76" s="40">
        <f t="shared" si="17"/>
        <v>0.36</v>
      </c>
      <c r="AO76" s="40">
        <f t="shared" si="13"/>
        <v>4.1425000000000001</v>
      </c>
      <c r="AP76" s="40">
        <f>[4]Curves!$J82</f>
        <v>4.4999999999999998E-2</v>
      </c>
      <c r="AQ76" s="40">
        <f t="shared" si="14"/>
        <v>3.8275000000000001</v>
      </c>
      <c r="AR76" s="40">
        <f>[4]Curves!$K82</f>
        <v>0.36</v>
      </c>
      <c r="AS76" s="40">
        <f t="shared" si="15"/>
        <v>4.1425000000000001</v>
      </c>
      <c r="AT76" s="40">
        <f>[4]Curves!$G82</f>
        <v>0.38</v>
      </c>
      <c r="AU76" s="40">
        <f t="shared" si="16"/>
        <v>4.1625000000000005</v>
      </c>
    </row>
    <row r="77" spans="1:47" x14ac:dyDescent="0.25">
      <c r="A77" s="50">
        <f>[5]Tregion!$A77</f>
        <v>38384</v>
      </c>
      <c r="B77" s="57">
        <f>[5]Tregion!$C77</f>
        <v>35.950000000000003</v>
      </c>
      <c r="C77" s="58">
        <f>[6]Tregion!$C77</f>
        <v>41.23</v>
      </c>
      <c r="D77" s="57">
        <f>[7]Tregion!$C77</f>
        <v>40.450000000000003</v>
      </c>
      <c r="E77" s="58">
        <f>[8]Tregion!$C77</f>
        <v>42.43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49.133401079849051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3.9345000000000003</v>
      </c>
      <c r="AN77" s="40">
        <f t="shared" si="17"/>
        <v>0.32500000000000001</v>
      </c>
      <c r="AO77" s="40">
        <f t="shared" si="13"/>
        <v>4.2595000000000001</v>
      </c>
      <c r="AP77" s="40">
        <f>[4]Curves!$J83</f>
        <v>4.4999999999999998E-2</v>
      </c>
      <c r="AQ77" s="40">
        <f t="shared" si="14"/>
        <v>3.9795000000000003</v>
      </c>
      <c r="AR77" s="40">
        <f>[4]Curves!$K83</f>
        <v>0.32500000000000001</v>
      </c>
      <c r="AS77" s="40">
        <f t="shared" si="15"/>
        <v>4.2595000000000001</v>
      </c>
      <c r="AT77" s="40">
        <f>[4]Curves!$G83</f>
        <v>0.33</v>
      </c>
      <c r="AU77" s="40">
        <f t="shared" si="16"/>
        <v>4.2645</v>
      </c>
    </row>
    <row r="78" spans="1:47" x14ac:dyDescent="0.25">
      <c r="A78" s="50">
        <f>[5]Tregion!$A78</f>
        <v>38412</v>
      </c>
      <c r="B78" s="57">
        <f>[5]Tregion!$C78</f>
        <v>35.950000000000003</v>
      </c>
      <c r="C78" s="58">
        <f>[6]Tregion!$C78</f>
        <v>37.17</v>
      </c>
      <c r="D78" s="57">
        <f>[7]Tregion!$C78</f>
        <v>36.4</v>
      </c>
      <c r="E78" s="58">
        <f>[8]Tregion!$C78</f>
        <v>40.96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47.187435289763116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4.0824999999999996</v>
      </c>
      <c r="AN78" s="40">
        <f t="shared" si="17"/>
        <v>0.33500000000000002</v>
      </c>
      <c r="AO78" s="40">
        <f t="shared" si="13"/>
        <v>4.4174999999999995</v>
      </c>
      <c r="AP78" s="40">
        <f>[4]Curves!$J84</f>
        <v>4.4999999999999998E-2</v>
      </c>
      <c r="AQ78" s="40">
        <f t="shared" si="14"/>
        <v>4.1274999999999995</v>
      </c>
      <c r="AR78" s="40">
        <f>[4]Curves!$K84</f>
        <v>0.33500000000000002</v>
      </c>
      <c r="AS78" s="40">
        <f t="shared" si="15"/>
        <v>4.4174999999999995</v>
      </c>
      <c r="AT78" s="40">
        <f>[4]Curves!$G84</f>
        <v>0.37</v>
      </c>
      <c r="AU78" s="40">
        <f t="shared" si="16"/>
        <v>4.4524999999999997</v>
      </c>
    </row>
    <row r="79" spans="1:47" x14ac:dyDescent="0.25">
      <c r="A79" s="50">
        <f>[5]Tregion!$A79</f>
        <v>38443</v>
      </c>
      <c r="B79" s="57">
        <f>[5]Tregion!$C79</f>
        <v>35.479999999999997</v>
      </c>
      <c r="C79" s="58">
        <f>[6]Tregion!$C79</f>
        <v>37.36</v>
      </c>
      <c r="D79" s="57">
        <f>[7]Tregion!$C79</f>
        <v>34.19</v>
      </c>
      <c r="E79" s="58">
        <f>[8]Tregion!$C79</f>
        <v>38.39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44.348646455325429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4.1500000000000004</v>
      </c>
      <c r="AN79" s="40">
        <f>AR79+0.1</f>
        <v>0.44999999999999996</v>
      </c>
      <c r="AO79" s="40">
        <f t="shared" si="13"/>
        <v>4.6000000000000005</v>
      </c>
      <c r="AP79" s="40">
        <f>[4]Curves!$J85</f>
        <v>4.4999999999999998E-2</v>
      </c>
      <c r="AQ79" s="40">
        <f t="shared" si="14"/>
        <v>4.1950000000000003</v>
      </c>
      <c r="AR79" s="40">
        <f>[4]Curves!$K85</f>
        <v>0.35</v>
      </c>
      <c r="AS79" s="40">
        <f t="shared" si="15"/>
        <v>4.5</v>
      </c>
      <c r="AT79" s="40">
        <f>[4]Curves!$G85</f>
        <v>0.41</v>
      </c>
      <c r="AU79" s="40">
        <f t="shared" si="16"/>
        <v>4.5600000000000005</v>
      </c>
    </row>
    <row r="80" spans="1:47" x14ac:dyDescent="0.25">
      <c r="A80" s="50">
        <f>[5]Tregion!$A80</f>
        <v>38473</v>
      </c>
      <c r="B80" s="57">
        <f>[5]Tregion!$C80</f>
        <v>35.479999999999997</v>
      </c>
      <c r="C80" s="58">
        <f>[6]Tregion!$C80</f>
        <v>34.78</v>
      </c>
      <c r="D80" s="57">
        <f>[7]Tregion!$C80</f>
        <v>31.61</v>
      </c>
      <c r="E80" s="58">
        <f>[8]Tregion!$C80</f>
        <v>38.57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44.558129069301934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4.0449999999999999</v>
      </c>
      <c r="AN80" s="40">
        <f>AR80+0.1</f>
        <v>0.44999999999999996</v>
      </c>
      <c r="AO80" s="40">
        <f t="shared" si="13"/>
        <v>4.4950000000000001</v>
      </c>
      <c r="AP80" s="40">
        <f>[4]Curves!$J86</f>
        <v>0.13</v>
      </c>
      <c r="AQ80" s="40">
        <f t="shared" si="14"/>
        <v>4.1749999999999998</v>
      </c>
      <c r="AR80" s="40">
        <f>[4]Curves!$K86</f>
        <v>0.35</v>
      </c>
      <c r="AS80" s="40">
        <f t="shared" si="15"/>
        <v>4.3949999999999996</v>
      </c>
      <c r="AT80" s="40">
        <f>[4]Curves!$G86</f>
        <v>0.41</v>
      </c>
      <c r="AU80" s="40">
        <f t="shared" si="16"/>
        <v>4.4550000000000001</v>
      </c>
    </row>
    <row r="81" spans="1:47" x14ac:dyDescent="0.25">
      <c r="A81" s="50">
        <f>[5]Tregion!$A81</f>
        <v>38504</v>
      </c>
      <c r="B81" s="57">
        <f>[5]Tregion!$C81</f>
        <v>39.68</v>
      </c>
      <c r="C81" s="58">
        <f>[6]Tregion!$C81</f>
        <v>35.340000000000003</v>
      </c>
      <c r="D81" s="57">
        <f>[7]Tregion!$C81</f>
        <v>32.35</v>
      </c>
      <c r="E81" s="58">
        <f>[8]Tregion!$C81</f>
        <v>42.25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45.094237225616801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3.9090000000000003</v>
      </c>
      <c r="AN81" s="40">
        <f>AR81+0.1</f>
        <v>0.41500000000000004</v>
      </c>
      <c r="AO81" s="40">
        <f t="shared" si="13"/>
        <v>4.3239999999999998</v>
      </c>
      <c r="AP81" s="40">
        <f>[4]Curves!$J87</f>
        <v>0.13</v>
      </c>
      <c r="AQ81" s="40">
        <f t="shared" si="14"/>
        <v>4.0390000000000006</v>
      </c>
      <c r="AR81" s="40">
        <f>[4]Curves!$K87</f>
        <v>0.315</v>
      </c>
      <c r="AS81" s="40">
        <f t="shared" si="15"/>
        <v>4.2240000000000002</v>
      </c>
      <c r="AT81" s="40">
        <f>[4]Curves!$G87</f>
        <v>0.36</v>
      </c>
      <c r="AU81" s="40">
        <f t="shared" si="16"/>
        <v>4.2690000000000001</v>
      </c>
    </row>
    <row r="82" spans="1:47" x14ac:dyDescent="0.25">
      <c r="A82" s="50">
        <f>[5]Tregion!$A82</f>
        <v>38534</v>
      </c>
      <c r="B82" s="57">
        <f>[5]Tregion!$C82</f>
        <v>53.22</v>
      </c>
      <c r="C82" s="58">
        <f>[6]Tregion!$C82</f>
        <v>49.94</v>
      </c>
      <c r="D82" s="57">
        <f>[7]Tregion!$C82</f>
        <v>46</v>
      </c>
      <c r="E82" s="58">
        <f>[8]Tregion!$C82</f>
        <v>49.78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45.731894860137793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3.7549999999999999</v>
      </c>
      <c r="AN82" s="40">
        <f>AR82+0.1</f>
        <v>0.45999999999999996</v>
      </c>
      <c r="AO82" s="40">
        <f t="shared" si="13"/>
        <v>4.2149999999999999</v>
      </c>
      <c r="AP82" s="40">
        <f>[4]Curves!$J88</f>
        <v>0.13</v>
      </c>
      <c r="AQ82" s="40">
        <f t="shared" si="14"/>
        <v>3.8849999999999998</v>
      </c>
      <c r="AR82" s="40">
        <f>[4]Curves!$K88</f>
        <v>0.36</v>
      </c>
      <c r="AS82" s="40">
        <f t="shared" si="15"/>
        <v>4.1150000000000002</v>
      </c>
      <c r="AT82" s="40">
        <f>[4]Curves!$G88</f>
        <v>0.4</v>
      </c>
      <c r="AU82" s="40">
        <f t="shared" si="16"/>
        <v>4.1550000000000002</v>
      </c>
    </row>
    <row r="83" spans="1:47" x14ac:dyDescent="0.25">
      <c r="A83" s="50">
        <f>[5]Tregion!$A83</f>
        <v>38565</v>
      </c>
      <c r="B83" s="57">
        <f>[5]Tregion!$C83</f>
        <v>59.29</v>
      </c>
      <c r="C83" s="58">
        <f>[6]Tregion!$C83</f>
        <v>55.11</v>
      </c>
      <c r="D83" s="57">
        <f>[7]Tregion!$C83</f>
        <v>51.9</v>
      </c>
      <c r="E83" s="58">
        <f>[8]Tregion!$C83</f>
        <v>56.03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46.271896003107045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3.77</v>
      </c>
      <c r="AN83" s="40">
        <f>AR83+0.1</f>
        <v>0.56000000000000005</v>
      </c>
      <c r="AO83" s="40">
        <f t="shared" si="13"/>
        <v>4.33</v>
      </c>
      <c r="AP83" s="40">
        <f>[4]Curves!$J89</f>
        <v>0.13</v>
      </c>
      <c r="AQ83" s="40">
        <f t="shared" si="14"/>
        <v>3.9</v>
      </c>
      <c r="AR83" s="40">
        <f>[4]Curves!$K89</f>
        <v>0.46</v>
      </c>
      <c r="AS83" s="40">
        <f t="shared" si="15"/>
        <v>4.2300000000000004</v>
      </c>
      <c r="AT83" s="40">
        <f>[4]Curves!$G89</f>
        <v>0.73</v>
      </c>
      <c r="AU83" s="40">
        <f t="shared" si="16"/>
        <v>4.5</v>
      </c>
    </row>
    <row r="84" spans="1:47" x14ac:dyDescent="0.25">
      <c r="A84" s="50">
        <f>[5]Tregion!$A84</f>
        <v>38596</v>
      </c>
      <c r="B84" s="57">
        <f>[5]Tregion!$C84</f>
        <v>47.62</v>
      </c>
      <c r="C84" s="58">
        <f>[6]Tregion!$C84</f>
        <v>47.92</v>
      </c>
      <c r="D84" s="57">
        <f>[7]Tregion!$C84</f>
        <v>44.71</v>
      </c>
      <c r="E84" s="58">
        <f>[8]Tregion!$C84</f>
        <v>52.54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46.18597350388287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3.8080000000000003</v>
      </c>
      <c r="AN84" s="40">
        <f t="shared" ref="AN84:AN90" si="18">AR84</f>
        <v>0.77</v>
      </c>
      <c r="AO84" s="40">
        <f t="shared" si="13"/>
        <v>4.5780000000000003</v>
      </c>
      <c r="AP84" s="40">
        <f>[4]Curves!$J90</f>
        <v>0.13</v>
      </c>
      <c r="AQ84" s="40">
        <f t="shared" si="14"/>
        <v>3.9380000000000002</v>
      </c>
      <c r="AR84" s="40">
        <f>[4]Curves!$K90</f>
        <v>0.77</v>
      </c>
      <c r="AS84" s="40">
        <f t="shared" si="15"/>
        <v>4.5780000000000003</v>
      </c>
      <c r="AT84" s="40">
        <f>[4]Curves!$G90</f>
        <v>0.98</v>
      </c>
      <c r="AU84" s="40">
        <f t="shared" si="16"/>
        <v>4.7880000000000003</v>
      </c>
    </row>
    <row r="85" spans="1:47" x14ac:dyDescent="0.25">
      <c r="A85" s="50">
        <f>[5]Tregion!$A85</f>
        <v>38626</v>
      </c>
      <c r="B85" s="57">
        <f>[5]Tregion!$C85</f>
        <v>37.82</v>
      </c>
      <c r="C85" s="58">
        <f>[6]Tregion!$C85</f>
        <v>40.72</v>
      </c>
      <c r="D85" s="57">
        <f>[7]Tregion!$C85</f>
        <v>39.92</v>
      </c>
      <c r="E85" s="58">
        <f>[8]Tregion!$C85</f>
        <v>42.98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46.186740308846495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3.8530000000000002</v>
      </c>
      <c r="AN85" s="40">
        <f t="shared" si="18"/>
        <v>1.04</v>
      </c>
      <c r="AO85" s="40">
        <f t="shared" si="13"/>
        <v>4.8930000000000007</v>
      </c>
      <c r="AP85" s="40">
        <f>[4]Curves!$J91</f>
        <v>4.4999999999999998E-2</v>
      </c>
      <c r="AQ85" s="40">
        <f t="shared" si="14"/>
        <v>3.8980000000000001</v>
      </c>
      <c r="AR85" s="40">
        <f>[4]Curves!$K91</f>
        <v>1.04</v>
      </c>
      <c r="AS85" s="40">
        <f t="shared" si="15"/>
        <v>4.8930000000000007</v>
      </c>
      <c r="AT85" s="40">
        <f>[4]Curves!$G91</f>
        <v>1.6</v>
      </c>
      <c r="AU85" s="40">
        <f t="shared" si="16"/>
        <v>5.4530000000000003</v>
      </c>
    </row>
    <row r="86" spans="1:47" x14ac:dyDescent="0.25">
      <c r="A86" s="50">
        <f>[5]Tregion!$A86</f>
        <v>38657</v>
      </c>
      <c r="B86" s="57">
        <f>[5]Tregion!$C86</f>
        <v>36.67</v>
      </c>
      <c r="C86" s="58">
        <f>[6]Tregion!$C86</f>
        <v>37.96</v>
      </c>
      <c r="D86" s="57">
        <f>[7]Tregion!$C86</f>
        <v>37.159999999999997</v>
      </c>
      <c r="E86" s="58">
        <f>[8]Tregion!$C86</f>
        <v>41.7</v>
      </c>
      <c r="F86" s="57">
        <f>[9]Tregion!$C86</f>
        <v>39.369999999999997</v>
      </c>
      <c r="G86" s="58">
        <f>[10]Tbasis!$D85</f>
        <v>38.81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48.921746255317125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3.891</v>
      </c>
      <c r="AN86" s="40">
        <f t="shared" si="18"/>
        <v>1.04</v>
      </c>
      <c r="AO86" s="40">
        <f t="shared" si="13"/>
        <v>4.931</v>
      </c>
      <c r="AP86" s="40">
        <f>[4]Curves!$J92</f>
        <v>4.4999999999999998E-2</v>
      </c>
      <c r="AQ86" s="40">
        <f t="shared" si="14"/>
        <v>3.9359999999999999</v>
      </c>
      <c r="AR86" s="40">
        <f>[4]Curves!$K92</f>
        <v>1.04</v>
      </c>
      <c r="AS86" s="40">
        <f t="shared" si="15"/>
        <v>4.931</v>
      </c>
      <c r="AT86" s="40">
        <f>[4]Curves!$G92</f>
        <v>1.6</v>
      </c>
      <c r="AU86" s="40">
        <f t="shared" si="16"/>
        <v>5.4909999999999997</v>
      </c>
    </row>
    <row r="87" spans="1:47" x14ac:dyDescent="0.25">
      <c r="A87" s="50">
        <f>[5]Tregion!$A87</f>
        <v>38687</v>
      </c>
      <c r="B87" s="57">
        <f>[5]Tregion!$C87</f>
        <v>36.42</v>
      </c>
      <c r="C87" s="58">
        <f>[6]Tregion!$C87</f>
        <v>39.44</v>
      </c>
      <c r="D87" s="57">
        <f>[7]Tregion!$C87</f>
        <v>38.630000000000003</v>
      </c>
      <c r="E87" s="58">
        <f>[8]Tregion!$C87</f>
        <v>42.25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51.031267456981411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3.8849999999999998</v>
      </c>
      <c r="AN87" s="40">
        <f t="shared" si="18"/>
        <v>0.54</v>
      </c>
      <c r="AO87" s="40">
        <f t="shared" si="13"/>
        <v>4.4249999999999998</v>
      </c>
      <c r="AP87" s="40">
        <f>[4]Curves!$J93</f>
        <v>4.4999999999999998E-2</v>
      </c>
      <c r="AQ87" s="40">
        <f t="shared" si="14"/>
        <v>3.9299999999999997</v>
      </c>
      <c r="AR87" s="40">
        <f>[4]Curves!$K93</f>
        <v>0.54</v>
      </c>
      <c r="AS87" s="40">
        <f t="shared" si="15"/>
        <v>4.4249999999999998</v>
      </c>
      <c r="AT87" s="40">
        <f>[4]Curves!$G93</f>
        <v>0.72</v>
      </c>
      <c r="AU87" s="40">
        <f t="shared" si="16"/>
        <v>4.6049999999999995</v>
      </c>
    </row>
    <row r="88" spans="1:47" x14ac:dyDescent="0.25">
      <c r="A88" s="50">
        <f>[5]Tregion!$A88</f>
        <v>38718</v>
      </c>
      <c r="B88" s="57">
        <f>[5]Tregion!$C88</f>
        <v>36.68</v>
      </c>
      <c r="C88" s="58">
        <f>[6]Tregion!$C88</f>
        <v>42.16</v>
      </c>
      <c r="D88" s="57">
        <f>[7]Tregion!$C88</f>
        <v>41.15</v>
      </c>
      <c r="E88" s="58">
        <f>[8]Tregion!$C88</f>
        <v>44.24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46.112430191642993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3.8849999999999998</v>
      </c>
      <c r="AN88" s="40">
        <f t="shared" si="18"/>
        <v>0.36</v>
      </c>
      <c r="AO88" s="40">
        <f t="shared" si="13"/>
        <v>4.2450000000000001</v>
      </c>
      <c r="AP88" s="40">
        <f>[4]Curves!$J94</f>
        <v>4.4999999999999998E-2</v>
      </c>
      <c r="AQ88" s="40">
        <f t="shared" si="14"/>
        <v>3.9299999999999997</v>
      </c>
      <c r="AR88" s="40">
        <f>[4]Curves!$K94</f>
        <v>0.36</v>
      </c>
      <c r="AS88" s="40">
        <f t="shared" si="15"/>
        <v>4.2450000000000001</v>
      </c>
      <c r="AT88" s="40">
        <f>[4]Curves!$G94</f>
        <v>0.38</v>
      </c>
      <c r="AU88" s="40">
        <f t="shared" si="16"/>
        <v>4.2649999999999997</v>
      </c>
    </row>
    <row r="89" spans="1:47" x14ac:dyDescent="0.25">
      <c r="A89" s="50">
        <f>[5]Tregion!$A89</f>
        <v>38749</v>
      </c>
      <c r="B89" s="57">
        <f>[5]Tregion!$C89</f>
        <v>36.21</v>
      </c>
      <c r="C89" s="58">
        <f>[6]Tregion!$C89</f>
        <v>42</v>
      </c>
      <c r="D89" s="57">
        <f>[7]Tregion!$C89</f>
        <v>40.82</v>
      </c>
      <c r="E89" s="58">
        <f>[8]Tregion!$C89</f>
        <v>42.91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44.802826470549974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4.0369999999999999</v>
      </c>
      <c r="AN89" s="40">
        <f t="shared" si="18"/>
        <v>0.32500000000000001</v>
      </c>
      <c r="AO89" s="40">
        <f t="shared" si="13"/>
        <v>4.3620000000000001</v>
      </c>
      <c r="AP89" s="40">
        <f>[4]Curves!$J95</f>
        <v>4.4999999999999998E-2</v>
      </c>
      <c r="AQ89" s="40">
        <f t="shared" si="14"/>
        <v>4.0819999999999999</v>
      </c>
      <c r="AR89" s="40">
        <f>[4]Curves!$K95</f>
        <v>0.32500000000000001</v>
      </c>
      <c r="AS89" s="40">
        <f t="shared" si="15"/>
        <v>4.3620000000000001</v>
      </c>
      <c r="AT89" s="40">
        <f>[4]Curves!$G95</f>
        <v>0.33</v>
      </c>
      <c r="AU89" s="40">
        <f t="shared" si="16"/>
        <v>4.367</v>
      </c>
    </row>
    <row r="90" spans="1:47" x14ac:dyDescent="0.25">
      <c r="A90" s="50">
        <f>[5]Tregion!$A90</f>
        <v>38777</v>
      </c>
      <c r="B90" s="57">
        <f>[5]Tregion!$C90</f>
        <v>36.21</v>
      </c>
      <c r="C90" s="58">
        <f>[6]Tregion!$C90</f>
        <v>38.28</v>
      </c>
      <c r="D90" s="57">
        <f>[7]Tregion!$C90</f>
        <v>37.130000000000003</v>
      </c>
      <c r="E90" s="58">
        <f>[8]Tregion!$C90</f>
        <v>41.57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43.099571634934883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4.1849999999999996</v>
      </c>
      <c r="AN90" s="40">
        <f t="shared" si="18"/>
        <v>0.33500000000000002</v>
      </c>
      <c r="AO90" s="40">
        <f t="shared" si="13"/>
        <v>4.5199999999999996</v>
      </c>
      <c r="AP90" s="40">
        <f>[4]Curves!$J96</f>
        <v>4.4999999999999998E-2</v>
      </c>
      <c r="AQ90" s="40">
        <f t="shared" si="14"/>
        <v>4.2299999999999995</v>
      </c>
      <c r="AR90" s="40">
        <f>[4]Curves!$K96</f>
        <v>0.33500000000000002</v>
      </c>
      <c r="AS90" s="40">
        <f t="shared" si="15"/>
        <v>4.5199999999999996</v>
      </c>
      <c r="AT90" s="40">
        <f>[4]Curves!$G96</f>
        <v>0.37</v>
      </c>
      <c r="AU90" s="40">
        <f t="shared" si="16"/>
        <v>4.5549999999999997</v>
      </c>
    </row>
    <row r="91" spans="1:47" x14ac:dyDescent="0.25">
      <c r="A91" s="50">
        <f>[5]Tregion!$A91</f>
        <v>38808</v>
      </c>
      <c r="B91" s="57">
        <f>[5]Tregion!$C91</f>
        <v>35.74</v>
      </c>
      <c r="C91" s="58">
        <f>[6]Tregion!$C91</f>
        <v>38.46</v>
      </c>
      <c r="D91" s="57">
        <f>[7]Tregion!$C91</f>
        <v>35.119999999999997</v>
      </c>
      <c r="E91" s="58">
        <f>[8]Tregion!$C91</f>
        <v>39.24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40.537702925574301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4.2549999999999999</v>
      </c>
      <c r="AN91" s="40">
        <f>AR91+0.1</f>
        <v>0.44999999999999996</v>
      </c>
      <c r="AO91" s="40">
        <f t="shared" si="13"/>
        <v>4.7050000000000001</v>
      </c>
      <c r="AP91" s="40">
        <f>[4]Curves!$J97</f>
        <v>4.4999999999999998E-2</v>
      </c>
      <c r="AQ91" s="40">
        <f t="shared" si="14"/>
        <v>4.3</v>
      </c>
      <c r="AR91" s="40">
        <f>[4]Curves!$K97</f>
        <v>0.35</v>
      </c>
      <c r="AS91" s="40">
        <f t="shared" si="15"/>
        <v>4.6049999999999995</v>
      </c>
      <c r="AT91" s="40">
        <f>[4]Curves!$G97</f>
        <v>0.41</v>
      </c>
      <c r="AU91" s="40">
        <f t="shared" si="16"/>
        <v>4.665</v>
      </c>
    </row>
    <row r="92" spans="1:47" x14ac:dyDescent="0.25">
      <c r="A92" s="50">
        <f>[5]Tregion!$A92</f>
        <v>38838</v>
      </c>
      <c r="B92" s="57">
        <f>[5]Tregion!$C92</f>
        <v>35.74</v>
      </c>
      <c r="C92" s="58">
        <f>[6]Tregion!$C92</f>
        <v>36.1</v>
      </c>
      <c r="D92" s="57">
        <f>[7]Tregion!$C92</f>
        <v>32.770000000000003</v>
      </c>
      <c r="E92" s="58">
        <f>[8]Tregion!$C92</f>
        <v>39.409999999999997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40.742699864477466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4.1500000000000004</v>
      </c>
      <c r="AN92" s="40">
        <f>AR92+0.1</f>
        <v>0.44999999999999996</v>
      </c>
      <c r="AO92" s="40">
        <f t="shared" si="13"/>
        <v>4.6000000000000005</v>
      </c>
      <c r="AP92" s="40">
        <f>[4]Curves!$J98</f>
        <v>0.13</v>
      </c>
      <c r="AQ92" s="40">
        <f t="shared" si="14"/>
        <v>4.28</v>
      </c>
      <c r="AR92" s="40">
        <f>[4]Curves!$K98</f>
        <v>0.35</v>
      </c>
      <c r="AS92" s="40">
        <f t="shared" si="15"/>
        <v>4.5</v>
      </c>
      <c r="AT92" s="40">
        <f>[4]Curves!$G98</f>
        <v>0.41</v>
      </c>
      <c r="AU92" s="40">
        <f t="shared" si="16"/>
        <v>4.5600000000000005</v>
      </c>
    </row>
    <row r="93" spans="1:47" x14ac:dyDescent="0.25">
      <c r="A93" s="50">
        <f>[5]Tregion!$A93</f>
        <v>38869</v>
      </c>
      <c r="B93" s="57">
        <f>[5]Tregion!$C93</f>
        <v>39.97</v>
      </c>
      <c r="C93" s="58">
        <f>[6]Tregion!$C93</f>
        <v>36.61</v>
      </c>
      <c r="D93" s="57">
        <f>[7]Tregion!$C93</f>
        <v>33.44</v>
      </c>
      <c r="E93" s="58">
        <f>[8]Tregion!$C93</f>
        <v>42.74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41.23974442138578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4.0140000000000002</v>
      </c>
      <c r="AN93" s="40">
        <f>AR93+0.1</f>
        <v>0.41500000000000004</v>
      </c>
      <c r="AO93" s="40">
        <f t="shared" si="13"/>
        <v>4.4290000000000003</v>
      </c>
      <c r="AP93" s="40">
        <f>[4]Curves!$J99</f>
        <v>0.13</v>
      </c>
      <c r="AQ93" s="40">
        <f t="shared" si="14"/>
        <v>4.1440000000000001</v>
      </c>
      <c r="AR93" s="40">
        <f>[4]Curves!$K99</f>
        <v>0.315</v>
      </c>
      <c r="AS93" s="40">
        <f t="shared" si="15"/>
        <v>4.3290000000000006</v>
      </c>
      <c r="AT93" s="40">
        <f>[4]Curves!$G99</f>
        <v>0.36</v>
      </c>
      <c r="AU93" s="40">
        <f t="shared" si="16"/>
        <v>4.3740000000000006</v>
      </c>
    </row>
    <row r="94" spans="1:47" x14ac:dyDescent="0.25">
      <c r="A94" s="50">
        <f>[5]Tregion!$A94</f>
        <v>38899</v>
      </c>
      <c r="B94" s="57">
        <f>[5]Tregion!$C94</f>
        <v>53.61</v>
      </c>
      <c r="C94" s="58">
        <f>[6]Tregion!$C94</f>
        <v>49.98</v>
      </c>
      <c r="D94" s="57">
        <f>[7]Tregion!$C94</f>
        <v>45.87</v>
      </c>
      <c r="E94" s="58">
        <f>[8]Tregion!$C94</f>
        <v>49.57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41.82567835073619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3.86</v>
      </c>
      <c r="AN94" s="40">
        <f>AR94+0.1</f>
        <v>0.45999999999999996</v>
      </c>
      <c r="AO94" s="40">
        <f t="shared" si="13"/>
        <v>4.32</v>
      </c>
      <c r="AP94" s="40">
        <f>[4]Curves!$J100</f>
        <v>0.13</v>
      </c>
      <c r="AQ94" s="40">
        <f t="shared" si="14"/>
        <v>3.9899999999999998</v>
      </c>
      <c r="AR94" s="40">
        <f>[4]Curves!$K100</f>
        <v>0.36</v>
      </c>
      <c r="AS94" s="40">
        <f t="shared" si="15"/>
        <v>4.22</v>
      </c>
      <c r="AT94" s="40">
        <f>[4]Curves!$G100</f>
        <v>0.4</v>
      </c>
      <c r="AU94" s="40">
        <f t="shared" si="16"/>
        <v>4.26</v>
      </c>
    </row>
    <row r="95" spans="1:47" x14ac:dyDescent="0.25">
      <c r="A95" s="50">
        <f>[5]Tregion!$A95</f>
        <v>38930</v>
      </c>
      <c r="B95" s="57">
        <f>[5]Tregion!$C95</f>
        <v>59.73</v>
      </c>
      <c r="C95" s="58">
        <f>[6]Tregion!$C95</f>
        <v>54.73</v>
      </c>
      <c r="D95" s="57">
        <f>[7]Tregion!$C95</f>
        <v>51.24</v>
      </c>
      <c r="E95" s="58">
        <f>[8]Tregion!$C95</f>
        <v>55.23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42.324518153230585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3.875</v>
      </c>
      <c r="AN95" s="40">
        <f>AR95+0.1</f>
        <v>0.56000000000000005</v>
      </c>
      <c r="AO95" s="40">
        <f t="shared" si="13"/>
        <v>4.4350000000000005</v>
      </c>
      <c r="AP95" s="40">
        <f>[4]Curves!$J101</f>
        <v>0.13</v>
      </c>
      <c r="AQ95" s="40">
        <f t="shared" si="14"/>
        <v>4.0049999999999999</v>
      </c>
      <c r="AR95" s="40">
        <f>[4]Curves!$K101</f>
        <v>0.46</v>
      </c>
      <c r="AS95" s="40">
        <f t="shared" si="15"/>
        <v>4.335</v>
      </c>
      <c r="AT95" s="40">
        <f>[4]Curves!$G101</f>
        <v>0.73</v>
      </c>
      <c r="AU95" s="40">
        <f t="shared" si="16"/>
        <v>4.6050000000000004</v>
      </c>
    </row>
    <row r="96" spans="1:47" x14ac:dyDescent="0.25">
      <c r="A96" s="50">
        <f>[5]Tregion!$A96</f>
        <v>38961</v>
      </c>
      <c r="B96" s="57">
        <f>[5]Tregion!$C96</f>
        <v>47.97</v>
      </c>
      <c r="C96" s="58">
        <f>[6]Tregion!$C96</f>
        <v>48.14</v>
      </c>
      <c r="D96" s="57">
        <f>[7]Tregion!$C96</f>
        <v>44.7</v>
      </c>
      <c r="E96" s="58">
        <f>[8]Tregion!$C96</f>
        <v>52.07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42.267046526795674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3.9130000000000003</v>
      </c>
      <c r="AN96" s="40">
        <f t="shared" ref="AN96:AN102" si="19">AR96</f>
        <v>0.77</v>
      </c>
      <c r="AO96" s="40">
        <f t="shared" si="13"/>
        <v>4.6829999999999998</v>
      </c>
      <c r="AP96" s="40">
        <f>[4]Curves!$J102</f>
        <v>0.13</v>
      </c>
      <c r="AQ96" s="40">
        <f t="shared" si="14"/>
        <v>4.0430000000000001</v>
      </c>
      <c r="AR96" s="40">
        <f>[4]Curves!$K102</f>
        <v>0.77</v>
      </c>
      <c r="AS96" s="40">
        <f t="shared" si="15"/>
        <v>4.6829999999999998</v>
      </c>
      <c r="AT96" s="40">
        <f>[4]Curves!$G102</f>
        <v>0.98</v>
      </c>
      <c r="AU96" s="40">
        <f t="shared" si="16"/>
        <v>4.8930000000000007</v>
      </c>
    </row>
    <row r="97" spans="1:47" x14ac:dyDescent="0.25">
      <c r="A97" s="50">
        <f>[5]Tregion!$A97</f>
        <v>38991</v>
      </c>
      <c r="B97" s="57">
        <f>[5]Tregion!$C97</f>
        <v>38.090000000000003</v>
      </c>
      <c r="C97" s="58">
        <f>[6]Tregion!$C97</f>
        <v>41.54</v>
      </c>
      <c r="D97" s="57">
        <f>[7]Tregion!$C97</f>
        <v>40.33</v>
      </c>
      <c r="E97" s="58">
        <f>[8]Tregion!$C97</f>
        <v>43.41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42.285408675310237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3.9580000000000002</v>
      </c>
      <c r="AN97" s="40">
        <f t="shared" si="19"/>
        <v>1.04</v>
      </c>
      <c r="AO97" s="40">
        <f t="shared" si="13"/>
        <v>4.9980000000000002</v>
      </c>
      <c r="AP97" s="40">
        <f>[4]Curves!$J103</f>
        <v>4.4999999999999998E-2</v>
      </c>
      <c r="AQ97" s="40">
        <f t="shared" si="14"/>
        <v>4.0030000000000001</v>
      </c>
      <c r="AR97" s="40">
        <f>[4]Curves!$K103</f>
        <v>1.04</v>
      </c>
      <c r="AS97" s="40">
        <f t="shared" si="15"/>
        <v>4.9980000000000002</v>
      </c>
      <c r="AT97" s="40">
        <f>[4]Curves!$G103</f>
        <v>1.6</v>
      </c>
      <c r="AU97" s="40">
        <f t="shared" si="16"/>
        <v>5.5579999999999998</v>
      </c>
    </row>
    <row r="98" spans="1:47" x14ac:dyDescent="0.25">
      <c r="A98" s="50">
        <f>[5]Tregion!$A98</f>
        <v>39022</v>
      </c>
      <c r="B98" s="57">
        <f>[5]Tregion!$C98</f>
        <v>36.93</v>
      </c>
      <c r="C98" s="58">
        <f>[6]Tregion!$C98</f>
        <v>39.01</v>
      </c>
      <c r="D98" s="57">
        <f>[7]Tregion!$C98</f>
        <v>37.82</v>
      </c>
      <c r="E98" s="58">
        <f>[8]Tregion!$C98</f>
        <v>42.25</v>
      </c>
      <c r="F98" s="57">
        <f>[9]Tregion!$C98</f>
        <v>39.65</v>
      </c>
      <c r="G98" s="58">
        <f>[10]Tbasis!$D97</f>
        <v>39.19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44.792725509421111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3.996</v>
      </c>
      <c r="AN98" s="40">
        <f t="shared" si="19"/>
        <v>1.04</v>
      </c>
      <c r="AO98" s="40">
        <f t="shared" si="13"/>
        <v>5.0359999999999996</v>
      </c>
      <c r="AP98" s="40">
        <f>[4]Curves!$J104</f>
        <v>4.4999999999999998E-2</v>
      </c>
      <c r="AQ98" s="40">
        <f t="shared" si="14"/>
        <v>4.0410000000000004</v>
      </c>
      <c r="AR98" s="40">
        <f>[4]Curves!$K104</f>
        <v>1.04</v>
      </c>
      <c r="AS98" s="40">
        <f t="shared" si="15"/>
        <v>5.0359999999999996</v>
      </c>
      <c r="AT98" s="40">
        <f>[4]Curves!$G104</f>
        <v>1.6</v>
      </c>
      <c r="AU98" s="40">
        <f t="shared" si="16"/>
        <v>5.5960000000000001</v>
      </c>
    </row>
    <row r="99" spans="1:47" x14ac:dyDescent="0.25">
      <c r="A99" s="50">
        <f>[5]Tregion!$A99</f>
        <v>39052</v>
      </c>
      <c r="B99" s="57">
        <f>[5]Tregion!$C99</f>
        <v>36.68</v>
      </c>
      <c r="C99" s="58">
        <f>[6]Tregion!$C99</f>
        <v>40.369999999999997</v>
      </c>
      <c r="D99" s="57">
        <f>[7]Tregion!$C99</f>
        <v>39.159999999999997</v>
      </c>
      <c r="E99" s="58">
        <f>[8]Tregion!$C99</f>
        <v>42.75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46.670822921355374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3.99</v>
      </c>
      <c r="AN99" s="40">
        <f t="shared" si="19"/>
        <v>0.54</v>
      </c>
      <c r="AO99" s="40">
        <f t="shared" si="13"/>
        <v>4.53</v>
      </c>
      <c r="AP99" s="40">
        <f>[4]Curves!$J105</f>
        <v>4.4999999999999998E-2</v>
      </c>
      <c r="AQ99" s="40">
        <f t="shared" si="14"/>
        <v>4.0350000000000001</v>
      </c>
      <c r="AR99" s="40">
        <f>[4]Curves!$K105</f>
        <v>0.54</v>
      </c>
      <c r="AS99" s="40">
        <f t="shared" si="15"/>
        <v>4.53</v>
      </c>
      <c r="AT99" s="40">
        <f>[4]Curves!$G105</f>
        <v>0.72</v>
      </c>
      <c r="AU99" s="40">
        <f t="shared" si="16"/>
        <v>4.71</v>
      </c>
    </row>
    <row r="100" spans="1:47" x14ac:dyDescent="0.25">
      <c r="A100" s="50">
        <f>[5]Tregion!$A100</f>
        <v>39083</v>
      </c>
      <c r="B100" s="57">
        <f>[5]Tregion!$C100</f>
        <v>36.950000000000003</v>
      </c>
      <c r="C100" s="58">
        <f>[6]Tregion!$C100</f>
        <v>42.91</v>
      </c>
      <c r="D100" s="57">
        <f>[7]Tregion!$C100</f>
        <v>41.49</v>
      </c>
      <c r="E100" s="58">
        <f>[8]Tregion!$C100</f>
        <v>44.57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47.52882916196301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3.99</v>
      </c>
      <c r="AN100" s="40">
        <f t="shared" si="19"/>
        <v>0.36</v>
      </c>
      <c r="AO100" s="40">
        <f t="shared" si="13"/>
        <v>4.3500000000000005</v>
      </c>
      <c r="AP100" s="40">
        <f>[4]Curves!$J106</f>
        <v>4.4999999999999998E-2</v>
      </c>
      <c r="AQ100" s="40">
        <f t="shared" si="14"/>
        <v>4.0350000000000001</v>
      </c>
      <c r="AR100" s="40">
        <f>[4]Curves!$K106</f>
        <v>0.36</v>
      </c>
      <c r="AS100" s="40">
        <f t="shared" si="15"/>
        <v>4.3500000000000005</v>
      </c>
      <c r="AT100" s="40">
        <f>[4]Curves!$G106</f>
        <v>0.38</v>
      </c>
      <c r="AU100" s="40">
        <f t="shared" si="16"/>
        <v>4.37</v>
      </c>
    </row>
    <row r="101" spans="1:47" x14ac:dyDescent="0.25">
      <c r="A101" s="50">
        <f>[5]Tregion!$A101</f>
        <v>39114</v>
      </c>
      <c r="B101" s="57">
        <f>[5]Tregion!$C101</f>
        <v>36.479999999999997</v>
      </c>
      <c r="C101" s="58">
        <f>[6]Tregion!$C101</f>
        <v>42.77</v>
      </c>
      <c r="D101" s="57">
        <f>[7]Tregion!$C101</f>
        <v>41.19</v>
      </c>
      <c r="E101" s="58">
        <f>[8]Tregion!$C101</f>
        <v>43.37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46.200394497964865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4.1420000000000003</v>
      </c>
      <c r="AN101" s="40">
        <f t="shared" si="19"/>
        <v>0.32500000000000001</v>
      </c>
      <c r="AO101" s="40">
        <f t="shared" si="13"/>
        <v>4.4670000000000005</v>
      </c>
      <c r="AP101" s="40">
        <f>[4]Curves!$J107</f>
        <v>4.4999999999999998E-2</v>
      </c>
      <c r="AQ101" s="40">
        <f t="shared" si="14"/>
        <v>4.1870000000000003</v>
      </c>
      <c r="AR101" s="40">
        <f>[4]Curves!$K107</f>
        <v>0.32500000000000001</v>
      </c>
      <c r="AS101" s="40">
        <f t="shared" si="15"/>
        <v>4.4670000000000005</v>
      </c>
      <c r="AT101" s="40">
        <f>[4]Curves!$G107</f>
        <v>0.33</v>
      </c>
      <c r="AU101" s="40">
        <f t="shared" si="16"/>
        <v>4.4720000000000004</v>
      </c>
    </row>
    <row r="102" spans="1:47" x14ac:dyDescent="0.25">
      <c r="A102" s="50">
        <f>[5]Tregion!$A102</f>
        <v>39142</v>
      </c>
      <c r="B102" s="57">
        <f>[5]Tregion!$C102</f>
        <v>36.479999999999997</v>
      </c>
      <c r="C102" s="58">
        <f>[6]Tregion!$C102</f>
        <v>39.369999999999997</v>
      </c>
      <c r="D102" s="57">
        <f>[7]Tregion!$C102</f>
        <v>37.83</v>
      </c>
      <c r="E102" s="58">
        <f>[8]Tregion!$C102</f>
        <v>42.16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44.478582770744119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4.29</v>
      </c>
      <c r="AN102" s="40">
        <f t="shared" si="19"/>
        <v>0.33500000000000002</v>
      </c>
      <c r="AO102" s="40">
        <f t="shared" si="13"/>
        <v>4.625</v>
      </c>
      <c r="AP102" s="40">
        <f>[4]Curves!$J108</f>
        <v>4.4999999999999998E-2</v>
      </c>
      <c r="AQ102" s="40">
        <f t="shared" si="14"/>
        <v>4.335</v>
      </c>
      <c r="AR102" s="40">
        <f>[4]Curves!$K108</f>
        <v>0.33500000000000002</v>
      </c>
      <c r="AS102" s="40">
        <f t="shared" si="15"/>
        <v>4.625</v>
      </c>
      <c r="AT102" s="40">
        <f>[4]Curves!$G108</f>
        <v>0.37</v>
      </c>
      <c r="AU102" s="40">
        <f t="shared" si="16"/>
        <v>4.66</v>
      </c>
    </row>
    <row r="103" spans="1:47" x14ac:dyDescent="0.25">
      <c r="A103" s="50">
        <f>[5]Tregion!$A103</f>
        <v>39173</v>
      </c>
      <c r="B103" s="57">
        <f>[5]Tregion!$C103</f>
        <v>36</v>
      </c>
      <c r="C103" s="58">
        <f>[6]Tregion!$C103</f>
        <v>39.53</v>
      </c>
      <c r="D103" s="57">
        <f>[7]Tregion!$C103</f>
        <v>36</v>
      </c>
      <c r="E103" s="58">
        <f>[8]Tregion!$C103</f>
        <v>40.049999999999997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41.831382099759232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4.3624999999999998</v>
      </c>
      <c r="AN103" s="40">
        <f>AR103+0.1</f>
        <v>0.44999999999999996</v>
      </c>
      <c r="AO103" s="40">
        <f t="shared" ref="AO103:AO128" si="20">AM103+AN103</f>
        <v>4.8125</v>
      </c>
      <c r="AP103" s="40">
        <f>[4]Curves!$J109</f>
        <v>4.4999999999999998E-2</v>
      </c>
      <c r="AQ103" s="40">
        <f t="shared" ref="AQ103:AQ128" si="21">AM103+AP103</f>
        <v>4.4074999999999998</v>
      </c>
      <c r="AR103" s="40">
        <f>[4]Curves!$K109</f>
        <v>0.35</v>
      </c>
      <c r="AS103" s="40">
        <f t="shared" ref="AS103:AS128" si="22">AM103+AR103</f>
        <v>4.7124999999999995</v>
      </c>
      <c r="AT103" s="40">
        <f>[4]Curves!$G109</f>
        <v>0.41</v>
      </c>
      <c r="AU103" s="40">
        <f t="shared" ref="AU103:AU128" si="23">AM103+AT103</f>
        <v>4.7725</v>
      </c>
    </row>
    <row r="104" spans="1:47" x14ac:dyDescent="0.25">
      <c r="A104" s="50">
        <f>[5]Tregion!$A104</f>
        <v>39203</v>
      </c>
      <c r="B104" s="57">
        <f>[5]Tregion!$C104</f>
        <v>36</v>
      </c>
      <c r="C104" s="58">
        <f>[6]Tregion!$C104</f>
        <v>37.36</v>
      </c>
      <c r="D104" s="57">
        <f>[7]Tregion!$C104</f>
        <v>33.86</v>
      </c>
      <c r="E104" s="58">
        <f>[8]Tregion!$C104</f>
        <v>40.200000000000003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42.023385694578408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4.2575000000000003</v>
      </c>
      <c r="AN104" s="40">
        <f>AR104+0.1</f>
        <v>0.44999999999999996</v>
      </c>
      <c r="AO104" s="40">
        <f t="shared" si="20"/>
        <v>4.7075000000000005</v>
      </c>
      <c r="AP104" s="40">
        <f>[4]Curves!$J110</f>
        <v>0.13</v>
      </c>
      <c r="AQ104" s="40">
        <f t="shared" si="21"/>
        <v>4.3875000000000002</v>
      </c>
      <c r="AR104" s="40">
        <f>[4]Curves!$K110</f>
        <v>0.35</v>
      </c>
      <c r="AS104" s="40">
        <f t="shared" si="22"/>
        <v>4.6074999999999999</v>
      </c>
      <c r="AT104" s="40">
        <f>[4]Curves!$G110</f>
        <v>0.41</v>
      </c>
      <c r="AU104" s="40">
        <f t="shared" si="23"/>
        <v>4.6675000000000004</v>
      </c>
    </row>
    <row r="105" spans="1:47" x14ac:dyDescent="0.25">
      <c r="A105" s="50">
        <f>[5]Tregion!$A105</f>
        <v>39234</v>
      </c>
      <c r="B105" s="57">
        <f>[5]Tregion!$C105</f>
        <v>40.270000000000003</v>
      </c>
      <c r="C105" s="58">
        <f>[6]Tregion!$C105</f>
        <v>37.840000000000003</v>
      </c>
      <c r="D105" s="57">
        <f>[7]Tregion!$C105</f>
        <v>34.479999999999997</v>
      </c>
      <c r="E105" s="58">
        <f>[8]Tregion!$C105</f>
        <v>43.22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42.506965850370101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4.1215000000000002</v>
      </c>
      <c r="AN105" s="40">
        <f>AR105+0.1</f>
        <v>0.41500000000000004</v>
      </c>
      <c r="AO105" s="40">
        <f t="shared" si="20"/>
        <v>4.5365000000000002</v>
      </c>
      <c r="AP105" s="40">
        <f>[4]Curves!$J111</f>
        <v>0.13</v>
      </c>
      <c r="AQ105" s="40">
        <f t="shared" si="21"/>
        <v>4.2515000000000001</v>
      </c>
      <c r="AR105" s="40">
        <f>[4]Curves!$K111</f>
        <v>0.315</v>
      </c>
      <c r="AS105" s="40">
        <f t="shared" si="22"/>
        <v>4.4365000000000006</v>
      </c>
      <c r="AT105" s="40">
        <f>[4]Curves!$G111</f>
        <v>0.36</v>
      </c>
      <c r="AU105" s="40">
        <f t="shared" si="23"/>
        <v>4.4815000000000005</v>
      </c>
    </row>
    <row r="106" spans="1:47" x14ac:dyDescent="0.25">
      <c r="A106" s="50">
        <f>[5]Tregion!$A106</f>
        <v>39264</v>
      </c>
      <c r="B106" s="57">
        <f>[5]Tregion!$C106</f>
        <v>54.01</v>
      </c>
      <c r="C106" s="58">
        <f>[6]Tregion!$C106</f>
        <v>50.09</v>
      </c>
      <c r="D106" s="57">
        <f>[7]Tregion!$C106</f>
        <v>45.79</v>
      </c>
      <c r="E106" s="58">
        <f>[8]Tregion!$C106</f>
        <v>49.4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43.079192933410681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3.9674999999999998</v>
      </c>
      <c r="AN106" s="40">
        <f>AR106+0.1</f>
        <v>0.45999999999999996</v>
      </c>
      <c r="AO106" s="40">
        <f t="shared" si="20"/>
        <v>4.4275000000000002</v>
      </c>
      <c r="AP106" s="40">
        <f>[4]Curves!$J112</f>
        <v>0.13</v>
      </c>
      <c r="AQ106" s="40">
        <f t="shared" si="21"/>
        <v>4.0975000000000001</v>
      </c>
      <c r="AR106" s="40">
        <f>[4]Curves!$K112</f>
        <v>0.36</v>
      </c>
      <c r="AS106" s="40">
        <f t="shared" si="22"/>
        <v>4.3274999999999997</v>
      </c>
      <c r="AT106" s="40">
        <f>[4]Curves!$G112</f>
        <v>0.4</v>
      </c>
      <c r="AU106" s="40">
        <f t="shared" si="23"/>
        <v>4.3674999999999997</v>
      </c>
    </row>
    <row r="107" spans="1:47" x14ac:dyDescent="0.25">
      <c r="A107" s="50">
        <f>[5]Tregion!$A107</f>
        <v>39295</v>
      </c>
      <c r="B107" s="57">
        <f>[5]Tregion!$C107</f>
        <v>60.16</v>
      </c>
      <c r="C107" s="58">
        <f>[6]Tregion!$C107</f>
        <v>54.43</v>
      </c>
      <c r="D107" s="57">
        <f>[7]Tregion!$C107</f>
        <v>50.68</v>
      </c>
      <c r="E107" s="58">
        <f>[8]Tregion!$C107</f>
        <v>54.53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43.562694140667816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3.9824999999999999</v>
      </c>
      <c r="AN107" s="40">
        <f>AR107+0.1</f>
        <v>0.56000000000000005</v>
      </c>
      <c r="AO107" s="40">
        <f t="shared" si="20"/>
        <v>4.5425000000000004</v>
      </c>
      <c r="AP107" s="40">
        <f>[4]Curves!$J113</f>
        <v>0.13</v>
      </c>
      <c r="AQ107" s="40">
        <f t="shared" si="21"/>
        <v>4.1124999999999998</v>
      </c>
      <c r="AR107" s="40">
        <f>[4]Curves!$K113</f>
        <v>0.46</v>
      </c>
      <c r="AS107" s="40">
        <f t="shared" si="22"/>
        <v>4.4424999999999999</v>
      </c>
      <c r="AT107" s="40">
        <f>[4]Curves!$G113</f>
        <v>0.73</v>
      </c>
      <c r="AU107" s="40">
        <f t="shared" si="23"/>
        <v>4.7125000000000004</v>
      </c>
    </row>
    <row r="108" spans="1:47" x14ac:dyDescent="0.25">
      <c r="A108" s="50">
        <f>[5]Tregion!$A108</f>
        <v>39326</v>
      </c>
      <c r="B108" s="57">
        <f>[5]Tregion!$C108</f>
        <v>48.32</v>
      </c>
      <c r="C108" s="58">
        <f>[6]Tregion!$C108</f>
        <v>48.4</v>
      </c>
      <c r="D108" s="57">
        <f>[7]Tregion!$C108</f>
        <v>44.72</v>
      </c>
      <c r="E108" s="58">
        <f>[8]Tregion!$C108</f>
        <v>51.67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43.488281604436104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4.0205000000000002</v>
      </c>
      <c r="AN108" s="40">
        <f t="shared" ref="AN108:AN114" si="24">AR108</f>
        <v>0.77</v>
      </c>
      <c r="AO108" s="40">
        <f t="shared" si="20"/>
        <v>4.7904999999999998</v>
      </c>
      <c r="AP108" s="40">
        <f>[4]Curves!$J114</f>
        <v>0.13</v>
      </c>
      <c r="AQ108" s="40">
        <f t="shared" si="21"/>
        <v>4.1505000000000001</v>
      </c>
      <c r="AR108" s="40">
        <f>[4]Curves!$K114</f>
        <v>0.77</v>
      </c>
      <c r="AS108" s="40">
        <f t="shared" si="22"/>
        <v>4.7904999999999998</v>
      </c>
      <c r="AT108" s="40">
        <f>[4]Curves!$G114</f>
        <v>0.98</v>
      </c>
      <c r="AU108" s="40">
        <f t="shared" si="23"/>
        <v>5.0005000000000006</v>
      </c>
    </row>
    <row r="109" spans="1:47" x14ac:dyDescent="0.25">
      <c r="A109" s="50">
        <f>[5]Tregion!$A109</f>
        <v>39356</v>
      </c>
      <c r="B109" s="57">
        <f>[5]Tregion!$C109</f>
        <v>38.369999999999997</v>
      </c>
      <c r="C109" s="58">
        <f>[6]Tregion!$C109</f>
        <v>42.36</v>
      </c>
      <c r="D109" s="57">
        <f>[7]Tregion!$C109</f>
        <v>40.76</v>
      </c>
      <c r="E109" s="58">
        <f>[8]Tregion!$C109</f>
        <v>43.82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43.489805457237033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4.0655000000000001</v>
      </c>
      <c r="AN109" s="40">
        <f t="shared" si="24"/>
        <v>1.04</v>
      </c>
      <c r="AO109" s="40">
        <f t="shared" si="20"/>
        <v>5.1055000000000001</v>
      </c>
      <c r="AP109" s="40">
        <f>[4]Curves!$J115</f>
        <v>4.4999999999999998E-2</v>
      </c>
      <c r="AQ109" s="40">
        <f t="shared" si="21"/>
        <v>4.1105</v>
      </c>
      <c r="AR109" s="40">
        <f>[4]Curves!$K115</f>
        <v>1.04</v>
      </c>
      <c r="AS109" s="40">
        <f t="shared" si="22"/>
        <v>5.1055000000000001</v>
      </c>
      <c r="AT109" s="40">
        <f>[4]Curves!$G115</f>
        <v>1.6</v>
      </c>
      <c r="AU109" s="40">
        <f t="shared" si="23"/>
        <v>5.6654999999999998</v>
      </c>
    </row>
    <row r="110" spans="1:47" x14ac:dyDescent="0.25">
      <c r="A110" s="50">
        <f>[5]Tregion!$A110</f>
        <v>39387</v>
      </c>
      <c r="B110" s="57">
        <f>[5]Tregion!$C110</f>
        <v>37.200000000000003</v>
      </c>
      <c r="C110" s="58">
        <f>[6]Tregion!$C110</f>
        <v>40.04</v>
      </c>
      <c r="D110" s="57">
        <f>[7]Tregion!$C110</f>
        <v>38.47</v>
      </c>
      <c r="E110" s="58">
        <f>[8]Tregion!$C110</f>
        <v>42.77</v>
      </c>
      <c r="F110" s="57">
        <f>[9]Tregion!$C110</f>
        <v>39.92</v>
      </c>
      <c r="G110" s="58">
        <f>[10]Tbasis!$D109</f>
        <v>39.51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45.989194079099271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4.1035000000000004</v>
      </c>
      <c r="AN110" s="40">
        <f t="shared" si="24"/>
        <v>1.04</v>
      </c>
      <c r="AO110" s="40">
        <f t="shared" si="20"/>
        <v>5.1435000000000004</v>
      </c>
      <c r="AP110" s="40">
        <f>[4]Curves!$J116</f>
        <v>4.4999999999999998E-2</v>
      </c>
      <c r="AQ110" s="40">
        <f t="shared" si="21"/>
        <v>4.1485000000000003</v>
      </c>
      <c r="AR110" s="40">
        <f>[4]Curves!$K116</f>
        <v>1.04</v>
      </c>
      <c r="AS110" s="40">
        <f t="shared" si="22"/>
        <v>5.1435000000000004</v>
      </c>
      <c r="AT110" s="40">
        <f>[4]Curves!$G116</f>
        <v>1.6</v>
      </c>
      <c r="AU110" s="40">
        <f t="shared" si="23"/>
        <v>5.7035</v>
      </c>
    </row>
    <row r="111" spans="1:47" x14ac:dyDescent="0.25">
      <c r="A111" s="50">
        <f>[5]Tregion!$A111</f>
        <v>39417</v>
      </c>
      <c r="B111" s="57">
        <f>[5]Tregion!$C111</f>
        <v>36.950000000000003</v>
      </c>
      <c r="C111" s="58">
        <f>[6]Tregion!$C111</f>
        <v>41.29</v>
      </c>
      <c r="D111" s="57">
        <f>[7]Tregion!$C111</f>
        <v>39.69</v>
      </c>
      <c r="E111" s="58">
        <f>[8]Tregion!$C111</f>
        <v>43.22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47.86728748214739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4.0975000000000001</v>
      </c>
      <c r="AN111" s="40">
        <f t="shared" si="24"/>
        <v>0.54</v>
      </c>
      <c r="AO111" s="40">
        <f t="shared" si="20"/>
        <v>4.6375000000000002</v>
      </c>
      <c r="AP111" s="40">
        <f>[4]Curves!$J117</f>
        <v>4.4999999999999998E-2</v>
      </c>
      <c r="AQ111" s="40">
        <f t="shared" si="21"/>
        <v>4.1425000000000001</v>
      </c>
      <c r="AR111" s="40">
        <f>[4]Curves!$K117</f>
        <v>0.54</v>
      </c>
      <c r="AS111" s="40">
        <f t="shared" si="22"/>
        <v>4.6375000000000002</v>
      </c>
      <c r="AT111" s="40">
        <f>[4]Curves!$G117</f>
        <v>0.72</v>
      </c>
      <c r="AU111" s="40">
        <f t="shared" si="23"/>
        <v>4.8174999999999999</v>
      </c>
    </row>
    <row r="112" spans="1:47" x14ac:dyDescent="0.25">
      <c r="A112" s="50">
        <f>[5]Tregion!$A112</f>
        <v>39448</v>
      </c>
      <c r="B112" s="57">
        <f>[5]Tregion!$C112</f>
        <v>37.22</v>
      </c>
      <c r="C112" s="58">
        <f>[6]Tregion!$C112</f>
        <v>43.67</v>
      </c>
      <c r="D112" s="57">
        <f>[7]Tregion!$C112</f>
        <v>41.91</v>
      </c>
      <c r="E112" s="58">
        <f>[8]Tregion!$C112</f>
        <v>44.89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48.7563799107118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4.0975000000000001</v>
      </c>
      <c r="AN112" s="40">
        <f t="shared" si="24"/>
        <v>0.36</v>
      </c>
      <c r="AO112" s="40">
        <f t="shared" si="20"/>
        <v>4.4575000000000005</v>
      </c>
      <c r="AP112" s="40">
        <f>[4]Curves!$J118</f>
        <v>4.4999999999999998E-2</v>
      </c>
      <c r="AQ112" s="40">
        <f t="shared" si="21"/>
        <v>4.1425000000000001</v>
      </c>
      <c r="AR112" s="40">
        <f>[4]Curves!$K118</f>
        <v>0.36</v>
      </c>
      <c r="AS112" s="40">
        <f t="shared" si="22"/>
        <v>4.4575000000000005</v>
      </c>
      <c r="AT112" s="40">
        <f>[4]Curves!$G118</f>
        <v>0.38</v>
      </c>
      <c r="AU112" s="40">
        <f t="shared" si="23"/>
        <v>4.4775</v>
      </c>
    </row>
    <row r="113" spans="1:47" x14ac:dyDescent="0.25">
      <c r="A113" s="50">
        <f>[5]Tregion!$A113</f>
        <v>39479</v>
      </c>
      <c r="B113" s="57">
        <f>[5]Tregion!$C113</f>
        <v>36.74</v>
      </c>
      <c r="C113" s="58">
        <f>[6]Tregion!$C113</f>
        <v>43.53</v>
      </c>
      <c r="D113" s="57">
        <f>[7]Tregion!$C113</f>
        <v>41.63</v>
      </c>
      <c r="E113" s="58">
        <f>[8]Tregion!$C113</f>
        <v>43.78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47.42628618781788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4.2495000000000003</v>
      </c>
      <c r="AN113" s="40">
        <f t="shared" si="24"/>
        <v>0.32500000000000001</v>
      </c>
      <c r="AO113" s="40">
        <f t="shared" si="20"/>
        <v>4.5745000000000005</v>
      </c>
      <c r="AP113" s="40">
        <f>[4]Curves!$J119</f>
        <v>4.4999999999999998E-2</v>
      </c>
      <c r="AQ113" s="40">
        <f t="shared" si="21"/>
        <v>4.2945000000000002</v>
      </c>
      <c r="AR113" s="40">
        <f>[4]Curves!$K119</f>
        <v>0.32500000000000001</v>
      </c>
      <c r="AS113" s="40">
        <f t="shared" si="22"/>
        <v>4.5745000000000005</v>
      </c>
      <c r="AT113" s="40">
        <f>[4]Curves!$G119</f>
        <v>0.33</v>
      </c>
      <c r="AU113" s="40">
        <f t="shared" si="23"/>
        <v>4.5795000000000003</v>
      </c>
    </row>
    <row r="114" spans="1:47" x14ac:dyDescent="0.25">
      <c r="A114" s="50">
        <f>[5]Tregion!$A114</f>
        <v>39508</v>
      </c>
      <c r="B114" s="57">
        <f>[5]Tregion!$C114</f>
        <v>36.74</v>
      </c>
      <c r="C114" s="58">
        <f>[6]Tregion!$C114</f>
        <v>40.35</v>
      </c>
      <c r="D114" s="57">
        <f>[7]Tregion!$C114</f>
        <v>38.5</v>
      </c>
      <c r="E114" s="58">
        <f>[8]Tregion!$C114</f>
        <v>42.66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45.702835444249985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4.3975</v>
      </c>
      <c r="AN114" s="40">
        <f t="shared" si="24"/>
        <v>0.33500000000000002</v>
      </c>
      <c r="AO114" s="40">
        <f t="shared" si="20"/>
        <v>4.7324999999999999</v>
      </c>
      <c r="AP114" s="40">
        <f>[4]Curves!$J120</f>
        <v>4.4999999999999998E-2</v>
      </c>
      <c r="AQ114" s="40">
        <f t="shared" si="21"/>
        <v>4.4424999999999999</v>
      </c>
      <c r="AR114" s="40">
        <f>[4]Curves!$K120</f>
        <v>0.33500000000000002</v>
      </c>
      <c r="AS114" s="40">
        <f t="shared" si="22"/>
        <v>4.7324999999999999</v>
      </c>
      <c r="AT114" s="40">
        <f>[4]Curves!$G120</f>
        <v>0.37</v>
      </c>
      <c r="AU114" s="40">
        <f t="shared" si="23"/>
        <v>4.7675000000000001</v>
      </c>
    </row>
    <row r="115" spans="1:47" x14ac:dyDescent="0.25">
      <c r="A115" s="50">
        <f>[5]Tregion!$A115</f>
        <v>39539</v>
      </c>
      <c r="B115" s="57">
        <f>[5]Tregion!$C115</f>
        <v>36.26</v>
      </c>
      <c r="C115" s="58">
        <f>[6]Tregion!$C115</f>
        <v>40.5</v>
      </c>
      <c r="D115" s="57">
        <f>[7]Tregion!$C115</f>
        <v>36.799999999999997</v>
      </c>
      <c r="E115" s="58">
        <f>[8]Tregion!$C115</f>
        <v>40.71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43.05354578593019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4.4725000000000001</v>
      </c>
      <c r="AN115" s="40">
        <f>AR115+0.1</f>
        <v>0.44999999999999996</v>
      </c>
      <c r="AO115" s="40">
        <f t="shared" si="20"/>
        <v>4.9225000000000003</v>
      </c>
      <c r="AP115" s="40">
        <f>[4]Curves!$J121</f>
        <v>4.4999999999999998E-2</v>
      </c>
      <c r="AQ115" s="40">
        <f t="shared" si="21"/>
        <v>4.5175000000000001</v>
      </c>
      <c r="AR115" s="40">
        <f>[4]Curves!$K121</f>
        <v>0.35</v>
      </c>
      <c r="AS115" s="40">
        <f t="shared" si="22"/>
        <v>4.8224999999999998</v>
      </c>
      <c r="AT115" s="40">
        <f>[4]Curves!$G121</f>
        <v>0.41</v>
      </c>
      <c r="AU115" s="40">
        <f t="shared" si="23"/>
        <v>4.8825000000000003</v>
      </c>
    </row>
    <row r="116" spans="1:47" x14ac:dyDescent="0.25">
      <c r="A116" s="50">
        <f>[5]Tregion!$A116</f>
        <v>39569</v>
      </c>
      <c r="B116" s="57">
        <f>[5]Tregion!$C116</f>
        <v>36.26</v>
      </c>
      <c r="C116" s="58">
        <f>[6]Tregion!$C116</f>
        <v>38.479999999999997</v>
      </c>
      <c r="D116" s="57">
        <f>[7]Tregion!$C116</f>
        <v>34.81</v>
      </c>
      <c r="E116" s="58">
        <f>[8]Tregion!$C116</f>
        <v>40.85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43.244727246002647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4.3674999999999997</v>
      </c>
      <c r="AN116" s="40">
        <f>AR116+0.1</f>
        <v>0.44999999999999996</v>
      </c>
      <c r="AO116" s="40">
        <f t="shared" si="20"/>
        <v>4.8174999999999999</v>
      </c>
      <c r="AP116" s="40">
        <f>[4]Curves!$J122</f>
        <v>0.13</v>
      </c>
      <c r="AQ116" s="40">
        <f t="shared" si="21"/>
        <v>4.4974999999999996</v>
      </c>
      <c r="AR116" s="40">
        <f>[4]Curves!$K122</f>
        <v>0.35</v>
      </c>
      <c r="AS116" s="40">
        <f t="shared" si="22"/>
        <v>4.7174999999999994</v>
      </c>
      <c r="AT116" s="40">
        <f>[4]Curves!$G122</f>
        <v>0.41</v>
      </c>
      <c r="AU116" s="40">
        <f t="shared" si="23"/>
        <v>4.7774999999999999</v>
      </c>
    </row>
    <row r="117" spans="1:47" x14ac:dyDescent="0.25">
      <c r="A117" s="50">
        <f>[5]Tregion!$A117</f>
        <v>39600</v>
      </c>
      <c r="B117" s="57">
        <f>[5]Tregion!$C117</f>
        <v>40.56</v>
      </c>
      <c r="C117" s="58">
        <f>[6]Tregion!$C117</f>
        <v>38.92</v>
      </c>
      <c r="D117" s="57">
        <f>[7]Tregion!$C117</f>
        <v>35.39</v>
      </c>
      <c r="E117" s="58">
        <f>[8]Tregion!$C117</f>
        <v>43.64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43.727552915297466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4.2315000000000005</v>
      </c>
      <c r="AN117" s="40">
        <f>AR117+0.1</f>
        <v>0.41500000000000004</v>
      </c>
      <c r="AO117" s="40">
        <f t="shared" si="20"/>
        <v>4.6465000000000005</v>
      </c>
      <c r="AP117" s="40">
        <f>[4]Curves!$J123</f>
        <v>0.13</v>
      </c>
      <c r="AQ117" s="40">
        <f t="shared" si="21"/>
        <v>4.3615000000000004</v>
      </c>
      <c r="AR117" s="40">
        <f>[4]Curves!$K123</f>
        <v>0.315</v>
      </c>
      <c r="AS117" s="40">
        <f t="shared" si="22"/>
        <v>4.5465000000000009</v>
      </c>
      <c r="AT117" s="40">
        <f>[4]Curves!$G123</f>
        <v>0.36</v>
      </c>
      <c r="AU117" s="40">
        <f t="shared" si="23"/>
        <v>4.5915000000000008</v>
      </c>
    </row>
    <row r="118" spans="1:47" x14ac:dyDescent="0.25">
      <c r="A118" s="50">
        <f>[5]Tregion!$A118</f>
        <v>39630</v>
      </c>
      <c r="B118" s="57">
        <f>[5]Tregion!$C118</f>
        <v>54.4</v>
      </c>
      <c r="C118" s="58">
        <f>[6]Tregion!$C118</f>
        <v>50.38</v>
      </c>
      <c r="D118" s="57">
        <f>[7]Tregion!$C118</f>
        <v>45.92</v>
      </c>
      <c r="E118" s="58">
        <f>[8]Tregion!$C118</f>
        <v>49.37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44.299063322477558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4.0774999999999997</v>
      </c>
      <c r="AN118" s="40">
        <f>AR118+0.1</f>
        <v>0.45999999999999996</v>
      </c>
      <c r="AO118" s="40">
        <f t="shared" si="20"/>
        <v>4.5374999999999996</v>
      </c>
      <c r="AP118" s="40">
        <f>[4]Curves!$J124</f>
        <v>0.13</v>
      </c>
      <c r="AQ118" s="40">
        <f t="shared" si="21"/>
        <v>4.2074999999999996</v>
      </c>
      <c r="AR118" s="40">
        <f>[4]Curves!$K124</f>
        <v>0.36</v>
      </c>
      <c r="AS118" s="40">
        <f t="shared" si="22"/>
        <v>4.4375</v>
      </c>
      <c r="AT118" s="40">
        <f>[4]Curves!$G124</f>
        <v>0.4</v>
      </c>
      <c r="AU118" s="40">
        <f t="shared" si="23"/>
        <v>4.4775</v>
      </c>
    </row>
    <row r="119" spans="1:47" x14ac:dyDescent="0.25">
      <c r="A119" s="50">
        <f>[5]Tregion!$A119</f>
        <v>39661</v>
      </c>
      <c r="B119" s="57">
        <f>[5]Tregion!$C119</f>
        <v>60.6</v>
      </c>
      <c r="C119" s="58">
        <f>[6]Tregion!$C119</f>
        <v>54.45</v>
      </c>
      <c r="D119" s="57">
        <f>[7]Tregion!$C119</f>
        <v>50.47</v>
      </c>
      <c r="E119" s="58">
        <f>[8]Tregion!$C119</f>
        <v>54.12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44.781760186971788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4.0925000000000002</v>
      </c>
      <c r="AN119" s="40">
        <f>AR119+0.1</f>
        <v>0.56000000000000005</v>
      </c>
      <c r="AO119" s="40">
        <f t="shared" si="20"/>
        <v>4.6524999999999999</v>
      </c>
      <c r="AP119" s="40">
        <f>[4]Curves!$J125</f>
        <v>0.13</v>
      </c>
      <c r="AQ119" s="40">
        <f t="shared" si="21"/>
        <v>4.2225000000000001</v>
      </c>
      <c r="AR119" s="40">
        <f>[4]Curves!$K125</f>
        <v>0.46</v>
      </c>
      <c r="AS119" s="40">
        <f t="shared" si="22"/>
        <v>4.5525000000000002</v>
      </c>
      <c r="AT119" s="40">
        <f>[4]Curves!$G125</f>
        <v>0.73</v>
      </c>
      <c r="AU119" s="40">
        <f t="shared" si="23"/>
        <v>4.8224999999999998</v>
      </c>
    </row>
    <row r="120" spans="1:47" x14ac:dyDescent="0.25">
      <c r="A120" s="50">
        <f>[5]Tregion!$A120</f>
        <v>39692</v>
      </c>
      <c r="B120" s="57">
        <f>[5]Tregion!$C120</f>
        <v>48.67</v>
      </c>
      <c r="C120" s="58">
        <f>[6]Tregion!$C120</f>
        <v>48.8</v>
      </c>
      <c r="D120" s="57">
        <f>[7]Tregion!$C120</f>
        <v>44.93</v>
      </c>
      <c r="E120" s="58">
        <f>[8]Tregion!$C120</f>
        <v>51.47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44.706349662676445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4.1305000000000005</v>
      </c>
      <c r="AN120" s="40">
        <f t="shared" ref="AN120:AN126" si="25">AR120</f>
        <v>0.77</v>
      </c>
      <c r="AO120" s="40">
        <f t="shared" si="20"/>
        <v>4.900500000000001</v>
      </c>
      <c r="AP120" s="40">
        <f>[4]Curves!$J126</f>
        <v>0.13</v>
      </c>
      <c r="AQ120" s="40">
        <f t="shared" si="21"/>
        <v>4.2605000000000004</v>
      </c>
      <c r="AR120" s="40">
        <f>[4]Curves!$K126</f>
        <v>0.77</v>
      </c>
      <c r="AS120" s="40">
        <f t="shared" si="22"/>
        <v>4.900500000000001</v>
      </c>
      <c r="AT120" s="40">
        <f>[4]Curves!$G126</f>
        <v>0.98</v>
      </c>
      <c r="AU120" s="40">
        <f t="shared" si="23"/>
        <v>5.1105</v>
      </c>
    </row>
    <row r="121" spans="1:47" x14ac:dyDescent="0.25">
      <c r="A121" s="50">
        <f>[5]Tregion!$A121</f>
        <v>39722</v>
      </c>
      <c r="B121" s="57">
        <f>[5]Tregion!$C121</f>
        <v>38.65</v>
      </c>
      <c r="C121" s="58">
        <f>[6]Tregion!$C121</f>
        <v>43.15</v>
      </c>
      <c r="D121" s="57">
        <f>[7]Tregion!$C121</f>
        <v>41.23</v>
      </c>
      <c r="E121" s="58">
        <f>[8]Tregion!$C121</f>
        <v>44.21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44.706929742982283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4.1755000000000004</v>
      </c>
      <c r="AN121" s="40">
        <f t="shared" si="25"/>
        <v>1.04</v>
      </c>
      <c r="AO121" s="40">
        <f t="shared" si="20"/>
        <v>5.2155000000000005</v>
      </c>
      <c r="AP121" s="40">
        <f>[4]Curves!$J127</f>
        <v>4.4999999999999998E-2</v>
      </c>
      <c r="AQ121" s="40">
        <f t="shared" si="21"/>
        <v>4.2205000000000004</v>
      </c>
      <c r="AR121" s="40">
        <f>[4]Curves!$K127</f>
        <v>1.04</v>
      </c>
      <c r="AS121" s="40">
        <f t="shared" si="22"/>
        <v>5.2155000000000005</v>
      </c>
      <c r="AT121" s="40">
        <f>[4]Curves!$G127</f>
        <v>1.6</v>
      </c>
      <c r="AU121" s="40">
        <f t="shared" si="23"/>
        <v>5.775500000000001</v>
      </c>
    </row>
    <row r="122" spans="1:47" x14ac:dyDescent="0.25">
      <c r="A122" s="50">
        <f>[5]Tregion!$A122</f>
        <v>39753</v>
      </c>
      <c r="B122" s="57">
        <f>[5]Tregion!$C122</f>
        <v>37.47</v>
      </c>
      <c r="C122" s="58">
        <f>[6]Tregion!$C122</f>
        <v>40.98</v>
      </c>
      <c r="D122" s="57">
        <f>[7]Tregion!$C122</f>
        <v>39.1</v>
      </c>
      <c r="E122" s="58">
        <f>[8]Tregion!$C122</f>
        <v>43.23</v>
      </c>
      <c r="F122" s="57">
        <f>[9]Tregion!$C122</f>
        <v>40.19</v>
      </c>
      <c r="G122" s="58">
        <f>[10]Tbasis!$D121</f>
        <v>39.799999999999997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46.959150238331333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4.2134999999999998</v>
      </c>
      <c r="AN122" s="40">
        <f t="shared" si="25"/>
        <v>1.04</v>
      </c>
      <c r="AO122" s="40">
        <f t="shared" si="20"/>
        <v>5.2534999999999998</v>
      </c>
      <c r="AP122" s="40">
        <f>[4]Curves!$J128</f>
        <v>4.4999999999999998E-2</v>
      </c>
      <c r="AQ122" s="40">
        <f t="shared" si="21"/>
        <v>4.2584999999999997</v>
      </c>
      <c r="AR122" s="40">
        <f>[4]Curves!$K128</f>
        <v>1.04</v>
      </c>
      <c r="AS122" s="40">
        <f t="shared" si="22"/>
        <v>5.2534999999999998</v>
      </c>
      <c r="AT122" s="40">
        <f>[4]Curves!$G128</f>
        <v>1.6</v>
      </c>
      <c r="AU122" s="40">
        <f t="shared" si="23"/>
        <v>5.8134999999999994</v>
      </c>
    </row>
    <row r="123" spans="1:47" x14ac:dyDescent="0.25">
      <c r="A123" s="50">
        <f>[5]Tregion!$A123</f>
        <v>39783</v>
      </c>
      <c r="B123" s="57">
        <f>[5]Tregion!$C123</f>
        <v>37.22</v>
      </c>
      <c r="C123" s="58">
        <f>[6]Tregion!$C123</f>
        <v>42.15</v>
      </c>
      <c r="D123" s="57">
        <f>[7]Tregion!$C123</f>
        <v>40.25</v>
      </c>
      <c r="E123" s="58">
        <f>[8]Tregion!$C123</f>
        <v>43.65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48.860967446236089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4.2074999999999996</v>
      </c>
      <c r="AN123" s="40">
        <f t="shared" si="25"/>
        <v>0.54</v>
      </c>
      <c r="AO123" s="40">
        <f t="shared" si="20"/>
        <v>4.7474999999999996</v>
      </c>
      <c r="AP123" s="40">
        <f>[4]Curves!$J129</f>
        <v>4.4999999999999998E-2</v>
      </c>
      <c r="AQ123" s="40">
        <f t="shared" si="21"/>
        <v>4.2524999999999995</v>
      </c>
      <c r="AR123" s="40">
        <f>[4]Curves!$K129</f>
        <v>0.54</v>
      </c>
      <c r="AS123" s="40">
        <f t="shared" si="22"/>
        <v>4.7474999999999996</v>
      </c>
      <c r="AT123" s="40">
        <f>[4]Curves!$G129</f>
        <v>0.72</v>
      </c>
      <c r="AU123" s="40">
        <f t="shared" si="23"/>
        <v>4.9274999999999993</v>
      </c>
    </row>
    <row r="124" spans="1:47" x14ac:dyDescent="0.25">
      <c r="A124" s="50">
        <f>[5]Tregion!$A124</f>
        <v>39814</v>
      </c>
      <c r="B124" s="57">
        <f>[5]Tregion!$C124</f>
        <v>37.479999999999997</v>
      </c>
      <c r="C124" s="58">
        <f>[6]Tregion!$C124</f>
        <v>44.35</v>
      </c>
      <c r="D124" s="57">
        <f>[7]Tregion!$C124</f>
        <v>42.34</v>
      </c>
      <c r="E124" s="58">
        <f>[8]Tregion!$C124</f>
        <v>45.26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49.807340582655925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4.2074999999999996</v>
      </c>
      <c r="AN124" s="40">
        <f t="shared" si="25"/>
        <v>0.36</v>
      </c>
      <c r="AO124" s="40">
        <f t="shared" si="20"/>
        <v>4.5674999999999999</v>
      </c>
      <c r="AP124" s="40">
        <f>[4]Curves!$J130</f>
        <v>4.4999999999999998E-2</v>
      </c>
      <c r="AQ124" s="40">
        <f t="shared" si="21"/>
        <v>4.2524999999999995</v>
      </c>
      <c r="AR124" s="40">
        <f>[4]Curves!$K130</f>
        <v>0.36</v>
      </c>
      <c r="AS124" s="40">
        <f t="shared" si="22"/>
        <v>4.5674999999999999</v>
      </c>
      <c r="AT124" s="40">
        <f>[4]Curves!$G130</f>
        <v>0.38</v>
      </c>
      <c r="AU124" s="40">
        <f t="shared" si="23"/>
        <v>4.5874999999999995</v>
      </c>
    </row>
    <row r="125" spans="1:47" x14ac:dyDescent="0.25">
      <c r="A125" s="50">
        <f>[5]Tregion!$A125</f>
        <v>39845</v>
      </c>
      <c r="B125" s="57">
        <f>[5]Tregion!$C125</f>
        <v>37</v>
      </c>
      <c r="C125" s="58">
        <f>[6]Tregion!$C125</f>
        <v>44.23</v>
      </c>
      <c r="D125" s="57">
        <f>[7]Tregion!$C125</f>
        <v>42.08</v>
      </c>
      <c r="E125" s="58">
        <f>[8]Tregion!$C125</f>
        <v>44.23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48.500128251161264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4.3595000000000006</v>
      </c>
      <c r="AN125" s="40">
        <f t="shared" si="25"/>
        <v>0.32500000000000001</v>
      </c>
      <c r="AO125" s="40">
        <f t="shared" si="20"/>
        <v>4.6845000000000008</v>
      </c>
      <c r="AP125" s="40">
        <f>[4]Curves!$J131</f>
        <v>4.4999999999999998E-2</v>
      </c>
      <c r="AQ125" s="40">
        <f t="shared" si="21"/>
        <v>4.4045000000000005</v>
      </c>
      <c r="AR125" s="40">
        <f>[4]Curves!$K131</f>
        <v>0.32500000000000001</v>
      </c>
      <c r="AS125" s="40">
        <f t="shared" si="22"/>
        <v>4.6845000000000008</v>
      </c>
      <c r="AT125" s="40">
        <f>[4]Curves!$G131</f>
        <v>0.33</v>
      </c>
      <c r="AU125" s="40">
        <f t="shared" si="23"/>
        <v>4.6895000000000007</v>
      </c>
    </row>
    <row r="126" spans="1:47" x14ac:dyDescent="0.25">
      <c r="A126" s="50">
        <f>[5]Tregion!$A126</f>
        <v>39873</v>
      </c>
      <c r="B126" s="57">
        <f>[5]Tregion!$C126</f>
        <v>37</v>
      </c>
      <c r="C126" s="58">
        <f>[6]Tregion!$C126</f>
        <v>41.26</v>
      </c>
      <c r="D126" s="57">
        <f>[7]Tregion!$C126</f>
        <v>39.17</v>
      </c>
      <c r="E126" s="58">
        <f>[8]Tregion!$C126</f>
        <v>43.19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46.795409402564808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4.5075000000000003</v>
      </c>
      <c r="AN126" s="40">
        <f t="shared" si="25"/>
        <v>0.33500000000000002</v>
      </c>
      <c r="AO126" s="40">
        <f t="shared" si="20"/>
        <v>4.8425000000000002</v>
      </c>
      <c r="AP126" s="40">
        <f>[4]Curves!$J132</f>
        <v>4.4999999999999998E-2</v>
      </c>
      <c r="AQ126" s="40">
        <f t="shared" si="21"/>
        <v>4.5525000000000002</v>
      </c>
      <c r="AR126" s="40">
        <f>[4]Curves!$K132</f>
        <v>0.33500000000000002</v>
      </c>
      <c r="AS126" s="40">
        <f t="shared" si="22"/>
        <v>4.8425000000000002</v>
      </c>
      <c r="AT126" s="40">
        <f>[4]Curves!$G132</f>
        <v>0.37</v>
      </c>
      <c r="AU126" s="40">
        <f t="shared" si="23"/>
        <v>4.8775000000000004</v>
      </c>
    </row>
    <row r="127" spans="1:47" x14ac:dyDescent="0.25">
      <c r="A127" s="50">
        <f>[5]Tregion!$A127</f>
        <v>39904</v>
      </c>
      <c r="B127" s="57">
        <f>[5]Tregion!$C127</f>
        <v>36.520000000000003</v>
      </c>
      <c r="C127" s="58">
        <f>[6]Tregion!$C127</f>
        <v>41.41</v>
      </c>
      <c r="D127" s="57">
        <f>[7]Tregion!$C127</f>
        <v>37.58</v>
      </c>
      <c r="E127" s="58">
        <f>[8]Tregion!$C127</f>
        <v>41.38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43.718264098187063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4.585</v>
      </c>
      <c r="AN127" s="40">
        <f>AR127+0.1</f>
        <v>0.44999999999999996</v>
      </c>
      <c r="AO127" s="40">
        <f t="shared" si="20"/>
        <v>5.0350000000000001</v>
      </c>
      <c r="AP127" s="40">
        <f>[4]Curves!$J133</f>
        <v>4.4999999999999998E-2</v>
      </c>
      <c r="AQ127" s="40">
        <f t="shared" si="21"/>
        <v>4.63</v>
      </c>
      <c r="AR127" s="40">
        <f>[4]Curves!$K133</f>
        <v>0.35</v>
      </c>
      <c r="AS127" s="40">
        <f t="shared" si="22"/>
        <v>4.9349999999999996</v>
      </c>
      <c r="AT127" s="40">
        <f>[4]Curves!$G133</f>
        <v>0.41</v>
      </c>
      <c r="AU127" s="40">
        <f t="shared" si="23"/>
        <v>4.9950000000000001</v>
      </c>
    </row>
    <row r="128" spans="1:47" x14ac:dyDescent="0.25">
      <c r="A128" s="50">
        <f>[5]Tregion!$A128</f>
        <v>39934</v>
      </c>
      <c r="B128" s="57">
        <f>[5]Tregion!$C128</f>
        <v>36.520000000000003</v>
      </c>
      <c r="C128" s="58">
        <f>[6]Tregion!$C128</f>
        <v>39.520000000000003</v>
      </c>
      <c r="D128" s="57">
        <f>[7]Tregion!$C128</f>
        <v>35.729999999999997</v>
      </c>
      <c r="E128" s="58">
        <f>[8]Tregion!$C128</f>
        <v>41.51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43.933115908243678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4.4800000000000004</v>
      </c>
      <c r="AN128" s="40">
        <f>AR128+0.1</f>
        <v>0.44999999999999996</v>
      </c>
      <c r="AO128" s="40">
        <f t="shared" si="20"/>
        <v>4.9300000000000006</v>
      </c>
      <c r="AP128" s="40">
        <f>[4]Curves!$J134</f>
        <v>0.13</v>
      </c>
      <c r="AQ128" s="40">
        <f t="shared" si="21"/>
        <v>4.6100000000000003</v>
      </c>
      <c r="AR128" s="40">
        <f>[4]Curves!$K134</f>
        <v>0.35</v>
      </c>
      <c r="AS128" s="40">
        <f t="shared" si="22"/>
        <v>4.83</v>
      </c>
      <c r="AT128" s="40">
        <f>[4]Curves!$G134</f>
        <v>0.41</v>
      </c>
      <c r="AU128" s="40">
        <f t="shared" si="23"/>
        <v>4.8900000000000006</v>
      </c>
    </row>
    <row r="129" spans="1:38" x14ac:dyDescent="0.25">
      <c r="A129" s="50">
        <f>[5]Tregion!$A129</f>
        <v>39965</v>
      </c>
      <c r="B129" s="57">
        <f>[5]Tregion!$C129</f>
        <v>40.85</v>
      </c>
      <c r="C129" s="58">
        <f>[6]Tregion!$C129</f>
        <v>39.94</v>
      </c>
      <c r="D129" s="57">
        <f>[7]Tregion!$C129</f>
        <v>36.270000000000003</v>
      </c>
      <c r="E129" s="58">
        <f>[8]Tregion!$C129</f>
        <v>44.11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44.44227801074436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54.79</v>
      </c>
      <c r="C130" s="58">
        <f>[6]Tregion!$C130</f>
        <v>50.66</v>
      </c>
      <c r="D130" s="57">
        <f>[7]Tregion!$C130</f>
        <v>46.07</v>
      </c>
      <c r="E130" s="58">
        <f>[8]Tregion!$C130</f>
        <v>49.42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45.040784156341118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61.04</v>
      </c>
      <c r="C131" s="58">
        <f>[6]Tregion!$C131</f>
        <v>54.47</v>
      </c>
      <c r="D131" s="57">
        <f>[7]Tregion!$C131</f>
        <v>50.32</v>
      </c>
      <c r="E131" s="58">
        <f>[8]Tregion!$C131</f>
        <v>53.83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45.552039773478718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49.02</v>
      </c>
      <c r="C132" s="58">
        <f>[6]Tregion!$C132</f>
        <v>49.19</v>
      </c>
      <c r="D132" s="57">
        <f>[7]Tregion!$C132</f>
        <v>45.15</v>
      </c>
      <c r="E132" s="58">
        <f>[8]Tregion!$C132</f>
        <v>51.37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45.503136146028957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38.93</v>
      </c>
      <c r="C133" s="58">
        <f>[6]Tregion!$C133</f>
        <v>43.91</v>
      </c>
      <c r="D133" s="57">
        <f>[7]Tregion!$C133</f>
        <v>41.71</v>
      </c>
      <c r="E133" s="58">
        <f>[8]Tregion!$C133</f>
        <v>44.63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45.530277402988375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37.74</v>
      </c>
      <c r="C134" s="58">
        <f>[6]Tregion!$C134</f>
        <v>41.89</v>
      </c>
      <c r="D134" s="57">
        <f>[7]Tregion!$C134</f>
        <v>39.729999999999997</v>
      </c>
      <c r="E134" s="58">
        <f>[8]Tregion!$C134</f>
        <v>43.73</v>
      </c>
      <c r="F134" s="57">
        <f>[9]Tregion!$C134</f>
        <v>40.47</v>
      </c>
      <c r="G134" s="58">
        <f>[10]Tbasis!$D133</f>
        <v>40.08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48.266138525711966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37.49</v>
      </c>
      <c r="C135" s="58">
        <f>[6]Tregion!$C135</f>
        <v>42.98</v>
      </c>
      <c r="D135" s="57">
        <f>[7]Tregion!$C135</f>
        <v>40.79</v>
      </c>
      <c r="E135" s="58">
        <f>[8]Tregion!$C135</f>
        <v>44.12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50.187050388569943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37.75</v>
      </c>
      <c r="C136" s="58">
        <f>[6]Tregion!$C136</f>
        <v>45.36</v>
      </c>
      <c r="D136" s="57">
        <f>[7]Tregion!$C136</f>
        <v>42.77</v>
      </c>
      <c r="E136" s="58">
        <f>[8]Tregion!$C136</f>
        <v>45.63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51.17846914334055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37.270000000000003</v>
      </c>
      <c r="C137" s="58">
        <f>[6]Tregion!$C137</f>
        <v>45.24</v>
      </c>
      <c r="D137" s="57">
        <f>[7]Tregion!$C137</f>
        <v>42.53</v>
      </c>
      <c r="E137" s="58">
        <f>[8]Tregion!$C137</f>
        <v>44.67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49.868569020878397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37.270000000000003</v>
      </c>
      <c r="C138" s="58">
        <f>[6]Tregion!$C138</f>
        <v>42.45</v>
      </c>
      <c r="D138" s="57">
        <f>[7]Tregion!$C138</f>
        <v>39.82</v>
      </c>
      <c r="E138" s="58">
        <f>[8]Tregion!$C138</f>
        <v>43.72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48.157381278321033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36.78</v>
      </c>
      <c r="C139" s="58">
        <f>[6]Tregion!$C139</f>
        <v>42.59</v>
      </c>
      <c r="D139" s="57">
        <f>[7]Tregion!$C139</f>
        <v>38.35</v>
      </c>
      <c r="E139" s="58">
        <f>[8]Tregion!$C139</f>
        <v>42.04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44.615529174376668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36.78</v>
      </c>
      <c r="C140" s="58">
        <f>[6]Tregion!$C140</f>
        <v>40.81</v>
      </c>
      <c r="D140" s="57">
        <f>[7]Tregion!$C140</f>
        <v>36.619999999999997</v>
      </c>
      <c r="E140" s="58">
        <f>[8]Tregion!$C140</f>
        <v>42.16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44.837404637806294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41.14</v>
      </c>
      <c r="C141" s="58">
        <f>[6]Tregion!$C141</f>
        <v>41.2</v>
      </c>
      <c r="D141" s="57">
        <f>[7]Tregion!$C141</f>
        <v>37.119999999999997</v>
      </c>
      <c r="E141" s="58">
        <f>[8]Tregion!$C141</f>
        <v>44.56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45.356056089028804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55.18</v>
      </c>
      <c r="C142" s="58">
        <f>[6]Tregion!$C142</f>
        <v>51.29</v>
      </c>
      <c r="D142" s="57">
        <f>[7]Tregion!$C142</f>
        <v>46.25</v>
      </c>
      <c r="E142" s="58">
        <f>[8]Tregion!$C142</f>
        <v>49.49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45.964679244699965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61.47</v>
      </c>
      <c r="C143" s="58">
        <f>[6]Tregion!$C143</f>
        <v>54.88</v>
      </c>
      <c r="D143" s="57">
        <f>[7]Tregion!$C143</f>
        <v>50.2</v>
      </c>
      <c r="E143" s="58">
        <f>[8]Tregion!$C143</f>
        <v>53.57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46.485702744574617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49.37</v>
      </c>
      <c r="C144" s="58">
        <f>[6]Tregion!$C144</f>
        <v>49.91</v>
      </c>
      <c r="D144" s="57">
        <f>[7]Tregion!$C144</f>
        <v>45.4</v>
      </c>
      <c r="E144" s="58">
        <f>[8]Tregion!$C144</f>
        <v>51.29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46.442255225562292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39.21</v>
      </c>
      <c r="C145" s="58">
        <f>[6]Tregion!$C145</f>
        <v>44.95</v>
      </c>
      <c r="D145" s="57">
        <f>[7]Tregion!$C145</f>
        <v>42.19</v>
      </c>
      <c r="E145" s="58">
        <f>[8]Tregion!$C145</f>
        <v>45.05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46.475269513776247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38</v>
      </c>
      <c r="C146" s="58">
        <f>[6]Tregion!$C146</f>
        <v>43.04</v>
      </c>
      <c r="D146" s="57">
        <f>[7]Tregion!$C146</f>
        <v>40.35</v>
      </c>
      <c r="E146" s="58">
        <f>[8]Tregion!$C146</f>
        <v>44.21</v>
      </c>
      <c r="F146" s="57">
        <f>[9]Tregion!$C146</f>
        <v>40.74</v>
      </c>
      <c r="G146" s="58">
        <f>[10]Tbasis!$D145</f>
        <v>40.31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48.853063502475678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37.75</v>
      </c>
      <c r="C147" s="58">
        <f>[6]Tregion!$C147</f>
        <v>44.07</v>
      </c>
      <c r="D147" s="57">
        <f>[7]Tregion!$C147</f>
        <v>41.34</v>
      </c>
      <c r="E147" s="58">
        <f>[8]Tregion!$C147</f>
        <v>44.58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50.795571285105638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38.020000000000003</v>
      </c>
      <c r="C148" s="58">
        <f>[6]Tregion!$C148</f>
        <v>46.36</v>
      </c>
      <c r="D148" s="57">
        <f>[7]Tregion!$C148</f>
        <v>43.21</v>
      </c>
      <c r="E148" s="58">
        <f>[8]Tregion!$C148</f>
        <v>46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42.900690290194127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37.53</v>
      </c>
      <c r="C149" s="58">
        <f>[6]Tregion!$C149</f>
        <v>46.25</v>
      </c>
      <c r="D149" s="57">
        <f>[7]Tregion!$C149</f>
        <v>42.99</v>
      </c>
      <c r="E149" s="58">
        <f>[8]Tregion!$C149</f>
        <v>45.11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41.774745585639799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37.53</v>
      </c>
      <c r="C150" s="58">
        <f>[6]Tregion!$C150</f>
        <v>43.63</v>
      </c>
      <c r="D150" s="57">
        <f>[7]Tregion!$C150</f>
        <v>40.46</v>
      </c>
      <c r="E150" s="58">
        <f>[8]Tregion!$C150</f>
        <v>44.23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40.306415526255748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37.049999999999997</v>
      </c>
      <c r="C151" s="58">
        <f>[6]Tregion!$C151</f>
        <v>43.76</v>
      </c>
      <c r="D151" s="57">
        <f>[7]Tregion!$C151</f>
        <v>39.090000000000003</v>
      </c>
      <c r="E151" s="58">
        <f>[8]Tregion!$C151</f>
        <v>42.67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37.655969705685195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37.049999999999997</v>
      </c>
      <c r="C152" s="58">
        <f>[6]Tregion!$C152</f>
        <v>42.09</v>
      </c>
      <c r="D152" s="57">
        <f>[7]Tregion!$C152</f>
        <v>37.49</v>
      </c>
      <c r="E152" s="58">
        <f>[8]Tregion!$C152</f>
        <v>42.78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37.841028591658642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41.43</v>
      </c>
      <c r="C153" s="58">
        <f>[6]Tregion!$C153</f>
        <v>42.46</v>
      </c>
      <c r="D153" s="57">
        <f>[7]Tregion!$C153</f>
        <v>37.950000000000003</v>
      </c>
      <c r="E153" s="58">
        <f>[8]Tregion!$C153</f>
        <v>45.01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38.27958655141633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55.57</v>
      </c>
      <c r="C154" s="58">
        <f>[6]Tregion!$C154</f>
        <v>51.94</v>
      </c>
      <c r="D154" s="57">
        <f>[7]Tregion!$C154</f>
        <v>46.45</v>
      </c>
      <c r="E154" s="58">
        <f>[8]Tregion!$C154</f>
        <v>49.58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38.795099455511547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61.91</v>
      </c>
      <c r="C155" s="58">
        <f>[6]Tregion!$C155</f>
        <v>55.32</v>
      </c>
      <c r="D155" s="57">
        <f>[7]Tregion!$C155</f>
        <v>50.13</v>
      </c>
      <c r="E155" s="58">
        <f>[8]Tregion!$C155</f>
        <v>53.37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39.235460627848056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45.66</v>
      </c>
      <c r="E156" s="58">
        <f>[8]Tregion!$C156</f>
        <v>51.25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39.193338335215152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39.479999999999997</v>
      </c>
      <c r="C157" s="58">
        <f>[6]Tregion!$C157</f>
        <v>45.98</v>
      </c>
      <c r="D157" s="57">
        <f>[7]Tregion!$C157</f>
        <v>42.68</v>
      </c>
      <c r="E157" s="58">
        <f>[8]Tregion!$C157</f>
        <v>45.47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39.216715986888204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38.270000000000003</v>
      </c>
      <c r="C158" s="58">
        <f>[6]Tregion!$C158</f>
        <v>44.19</v>
      </c>
      <c r="D158" s="57">
        <f>[7]Tregion!$C158</f>
        <v>40.96</v>
      </c>
      <c r="E158" s="58">
        <f>[8]Tregion!$C158</f>
        <v>44.69</v>
      </c>
      <c r="F158" s="57">
        <f>[9]Tregion!$C158</f>
        <v>41.02</v>
      </c>
      <c r="G158" s="58">
        <f>[10]Tbasis!$D157</f>
        <v>40.54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41.573202587656823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38.020000000000003</v>
      </c>
      <c r="C159" s="58">
        <f>[6]Tregion!$C159</f>
        <v>45.16</v>
      </c>
      <c r="D159" s="57">
        <f>[7]Tregion!$C159</f>
        <v>41.88</v>
      </c>
      <c r="E159" s="58">
        <f>[8]Tregion!$C159</f>
        <v>45.03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43.227746756030399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38.29</v>
      </c>
      <c r="C160" s="58">
        <f>[6]Tregion!$C160</f>
        <v>47.36</v>
      </c>
      <c r="D160" s="57">
        <f>[7]Tregion!$C160</f>
        <v>43.65</v>
      </c>
      <c r="E160" s="58">
        <f>[8]Tregion!$C160</f>
        <v>46.37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42.900690290194127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37.799999999999997</v>
      </c>
      <c r="C161" s="58">
        <f>[6]Tregion!$C161</f>
        <v>47.26</v>
      </c>
      <c r="D161" s="57">
        <f>[7]Tregion!$C161</f>
        <v>43.44</v>
      </c>
      <c r="E161" s="58">
        <f>[8]Tregion!$C161</f>
        <v>45.55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41.774745585639799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37184</v>
      </c>
      <c r="B7" s="51">
        <v>21.35</v>
      </c>
      <c r="C7" s="52">
        <v>22.25</v>
      </c>
      <c r="D7" s="51">
        <v>22.5</v>
      </c>
      <c r="E7" s="52">
        <v>23.77</v>
      </c>
      <c r="F7" s="51">
        <v>21.32</v>
      </c>
      <c r="G7" s="52">
        <v>21.85</v>
      </c>
      <c r="H7" s="51"/>
      <c r="I7" s="52">
        <v>21.32</v>
      </c>
      <c r="J7" s="51"/>
      <c r="K7" s="52"/>
      <c r="L7" s="51"/>
      <c r="M7" s="52"/>
      <c r="N7" s="51"/>
      <c r="O7" s="52"/>
      <c r="Q7" s="51"/>
      <c r="R7" s="52">
        <v>35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37185</v>
      </c>
      <c r="B8" s="57">
        <v>23.9</v>
      </c>
      <c r="C8" s="58">
        <v>24.75</v>
      </c>
      <c r="D8" s="57">
        <v>24.6</v>
      </c>
      <c r="E8" s="58">
        <v>24.25</v>
      </c>
      <c r="F8" s="57">
        <v>23.66</v>
      </c>
      <c r="G8" s="58">
        <v>24.4</v>
      </c>
      <c r="H8" s="57"/>
      <c r="I8" s="58">
        <v>23.66</v>
      </c>
      <c r="J8" s="57"/>
      <c r="K8" s="58"/>
      <c r="L8" s="57"/>
      <c r="M8" s="58"/>
      <c r="N8" s="57"/>
      <c r="O8" s="58"/>
      <c r="Q8" s="57"/>
      <c r="R8" s="58">
        <v>35.004999160766602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7.4999999999999997E-2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37186</v>
      </c>
      <c r="B9" s="57">
        <v>23.9</v>
      </c>
      <c r="C9" s="58">
        <v>24.25</v>
      </c>
      <c r="D9" s="57">
        <v>24.6</v>
      </c>
      <c r="E9" s="58">
        <v>24.25</v>
      </c>
      <c r="F9" s="57">
        <v>23.66</v>
      </c>
      <c r="G9" s="58">
        <v>24.4</v>
      </c>
      <c r="H9" s="57"/>
      <c r="I9" s="58">
        <v>23.66</v>
      </c>
      <c r="J9" s="57"/>
      <c r="K9" s="58"/>
      <c r="L9" s="57"/>
      <c r="M9" s="58"/>
      <c r="N9" s="57"/>
      <c r="O9" s="58"/>
      <c r="Q9" s="57"/>
      <c r="R9" s="58">
        <v>34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37187</v>
      </c>
      <c r="B10" s="57">
        <v>22.25</v>
      </c>
      <c r="C10" s="58">
        <v>24.25</v>
      </c>
      <c r="D10" s="57">
        <v>24.25</v>
      </c>
      <c r="E10" s="58">
        <v>25</v>
      </c>
      <c r="F10" s="57">
        <v>24</v>
      </c>
      <c r="G10" s="58">
        <v>22.75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34.5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0.16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37188</v>
      </c>
      <c r="B11" s="57">
        <v>22.25</v>
      </c>
      <c r="C11" s="58">
        <v>24.25</v>
      </c>
      <c r="D11" s="57">
        <v>24.25</v>
      </c>
      <c r="E11" s="58">
        <v>25</v>
      </c>
      <c r="F11" s="57">
        <v>24</v>
      </c>
      <c r="G11" s="58">
        <v>22.75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0.16500000000000001</v>
      </c>
      <c r="AN11" s="40">
        <v>0.49</v>
      </c>
      <c r="AO11" s="40">
        <v>0.39</v>
      </c>
      <c r="AP11" s="40">
        <v>0.495</v>
      </c>
    </row>
    <row r="12" spans="1:43" x14ac:dyDescent="0.25">
      <c r="A12" s="50">
        <v>37189</v>
      </c>
      <c r="B12" s="57">
        <v>22.25</v>
      </c>
      <c r="C12" s="58">
        <v>24.25</v>
      </c>
      <c r="D12" s="57">
        <v>24.25</v>
      </c>
      <c r="E12" s="58">
        <v>25</v>
      </c>
      <c r="F12" s="57">
        <v>24</v>
      </c>
      <c r="G12" s="58">
        <v>22.75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0.15</v>
      </c>
      <c r="AN12" s="40">
        <v>0.87</v>
      </c>
      <c r="AO12" s="40">
        <v>0.87</v>
      </c>
      <c r="AP12" s="40">
        <v>1.145</v>
      </c>
    </row>
    <row r="13" spans="1:43" x14ac:dyDescent="0.25">
      <c r="A13" s="50">
        <v>37190</v>
      </c>
      <c r="B13" s="57">
        <v>22.25</v>
      </c>
      <c r="C13" s="58">
        <v>24.25</v>
      </c>
      <c r="D13" s="57">
        <v>24.25</v>
      </c>
      <c r="E13" s="58">
        <v>25</v>
      </c>
      <c r="F13" s="57">
        <v>24</v>
      </c>
      <c r="G13" s="58">
        <v>22.75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29.004999160766602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3.5000000000000003E-2</v>
      </c>
      <c r="AN13" s="40">
        <v>1.22</v>
      </c>
      <c r="AO13" s="40">
        <v>1.22</v>
      </c>
      <c r="AP13" s="40">
        <v>2.2200000000000002</v>
      </c>
    </row>
    <row r="14" spans="1:43" x14ac:dyDescent="0.25">
      <c r="A14" s="50">
        <v>37191</v>
      </c>
      <c r="B14" s="57">
        <v>22.25</v>
      </c>
      <c r="C14" s="58">
        <v>24.25</v>
      </c>
      <c r="D14" s="57">
        <v>24.25</v>
      </c>
      <c r="E14" s="58">
        <v>25</v>
      </c>
      <c r="F14" s="57">
        <v>24</v>
      </c>
      <c r="G14" s="58">
        <v>22.75</v>
      </c>
      <c r="H14" s="57"/>
      <c r="I14" s="58">
        <v>25.5</v>
      </c>
      <c r="J14" s="57"/>
      <c r="K14" s="58"/>
      <c r="L14" s="57"/>
      <c r="M14" s="58"/>
      <c r="N14" s="57"/>
      <c r="O14" s="58"/>
      <c r="Q14" s="57"/>
      <c r="R14" s="58">
        <v>28.997501373291016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3.5000000000000003E-2</v>
      </c>
      <c r="AN14" s="40">
        <v>1.2050000000000001</v>
      </c>
      <c r="AO14" s="40">
        <v>1.2050000000000001</v>
      </c>
      <c r="AP14" s="40">
        <v>2.1850000000000001</v>
      </c>
    </row>
    <row r="15" spans="1:43" x14ac:dyDescent="0.25">
      <c r="A15" s="50">
        <v>37192</v>
      </c>
      <c r="B15" s="57">
        <v>22.25</v>
      </c>
      <c r="C15" s="58">
        <v>24.25</v>
      </c>
      <c r="D15" s="57">
        <v>24.25</v>
      </c>
      <c r="E15" s="58">
        <v>25</v>
      </c>
      <c r="F15" s="57">
        <v>24</v>
      </c>
      <c r="G15" s="58">
        <v>22.75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29.002500534057617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3.5000000000000003E-2</v>
      </c>
      <c r="AN15" s="40">
        <v>0.66</v>
      </c>
      <c r="AO15" s="40">
        <v>0.66</v>
      </c>
      <c r="AP15" s="40">
        <v>0.8</v>
      </c>
    </row>
    <row r="16" spans="1:43" x14ac:dyDescent="0.25">
      <c r="A16" s="50">
        <v>37193</v>
      </c>
      <c r="B16" s="57">
        <v>22.25</v>
      </c>
      <c r="C16" s="58">
        <v>24.25</v>
      </c>
      <c r="D16" s="57">
        <v>24.25</v>
      </c>
      <c r="E16" s="58">
        <v>25</v>
      </c>
      <c r="F16" s="57">
        <v>24</v>
      </c>
      <c r="G16" s="58">
        <v>22.75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3.5000000000000003E-2</v>
      </c>
      <c r="AN16" s="40">
        <v>0.35</v>
      </c>
      <c r="AO16" s="40">
        <v>0.35</v>
      </c>
      <c r="AP16" s="40">
        <v>0.4</v>
      </c>
    </row>
    <row r="17" spans="1:42" x14ac:dyDescent="0.25">
      <c r="A17" s="50">
        <v>37194</v>
      </c>
      <c r="B17" s="57">
        <v>22.25</v>
      </c>
      <c r="C17" s="58">
        <v>24.25</v>
      </c>
      <c r="D17" s="57">
        <v>24.25</v>
      </c>
      <c r="E17" s="58">
        <v>25</v>
      </c>
      <c r="F17" s="57">
        <v>24</v>
      </c>
      <c r="G17" s="58">
        <v>22.75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28.998849868774414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2.681</v>
      </c>
      <c r="AM17" s="40">
        <v>3.5000000000000003E-2</v>
      </c>
      <c r="AN17" s="40">
        <v>0.31</v>
      </c>
      <c r="AO17" s="40">
        <v>0.31</v>
      </c>
      <c r="AP17" s="40">
        <v>0.36</v>
      </c>
    </row>
    <row r="18" spans="1:42" x14ac:dyDescent="0.25">
      <c r="A18" s="50">
        <v>37195</v>
      </c>
      <c r="B18" s="57">
        <v>22.25</v>
      </c>
      <c r="C18" s="58">
        <v>24.25</v>
      </c>
      <c r="D18" s="57">
        <v>24.25</v>
      </c>
      <c r="E18" s="58">
        <v>25</v>
      </c>
      <c r="F18" s="57">
        <v>24</v>
      </c>
      <c r="G18" s="58">
        <v>22.75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2.99</v>
      </c>
      <c r="AM18" s="40">
        <v>3.5000000000000003E-2</v>
      </c>
      <c r="AN18" s="40">
        <v>0.31</v>
      </c>
      <c r="AO18" s="40">
        <v>0.31</v>
      </c>
      <c r="AP18" s="40">
        <v>0.35</v>
      </c>
    </row>
    <row r="19" spans="1:42" x14ac:dyDescent="0.25">
      <c r="A19" s="50">
        <v>37196</v>
      </c>
      <c r="B19" s="57">
        <v>19.25</v>
      </c>
      <c r="C19" s="58">
        <v>24.25</v>
      </c>
      <c r="D19" s="57">
        <v>24.25</v>
      </c>
      <c r="E19" s="58">
        <v>24.25</v>
      </c>
      <c r="F19" s="57">
        <v>20.75</v>
      </c>
      <c r="G19" s="58">
        <v>19.75</v>
      </c>
      <c r="H19" s="57"/>
      <c r="I19" s="58">
        <v>18.608000000000001</v>
      </c>
      <c r="J19" s="57"/>
      <c r="K19" s="58"/>
      <c r="L19" s="57"/>
      <c r="M19" s="58"/>
      <c r="N19" s="57"/>
      <c r="O19" s="58"/>
      <c r="Q19" s="57"/>
      <c r="R19" s="58">
        <v>29.998848037719725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3.1710000000000003</v>
      </c>
      <c r="AM19" s="40">
        <v>3.5000000000000003E-2</v>
      </c>
      <c r="AN19" s="40">
        <v>0.42</v>
      </c>
      <c r="AO19" s="40">
        <v>0.32</v>
      </c>
      <c r="AP19" s="40">
        <v>0.41</v>
      </c>
    </row>
    <row r="20" spans="1:42" x14ac:dyDescent="0.25">
      <c r="A20" s="50">
        <v>37197</v>
      </c>
      <c r="B20" s="57">
        <v>19.25</v>
      </c>
      <c r="C20" s="58">
        <v>24.25</v>
      </c>
      <c r="D20" s="57">
        <v>24.25</v>
      </c>
      <c r="E20" s="58">
        <v>24.25</v>
      </c>
      <c r="F20" s="57">
        <v>20.75</v>
      </c>
      <c r="G20" s="58">
        <v>19.75</v>
      </c>
      <c r="H20" s="57"/>
      <c r="I20" s="58">
        <v>18.608000000000001</v>
      </c>
      <c r="J20" s="57"/>
      <c r="K20" s="58"/>
      <c r="L20" s="57"/>
      <c r="M20" s="58"/>
      <c r="N20" s="57"/>
      <c r="O20" s="58"/>
      <c r="Q20" s="57"/>
      <c r="R20" s="58">
        <v>30.002496795654295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3.173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5">
      <c r="A21" s="50">
        <v>37198</v>
      </c>
      <c r="B21" s="57">
        <v>19.25</v>
      </c>
      <c r="C21" s="58">
        <v>24.25</v>
      </c>
      <c r="D21" s="57">
        <v>24.25</v>
      </c>
      <c r="E21" s="58">
        <v>24.25</v>
      </c>
      <c r="F21" s="57">
        <v>20.75</v>
      </c>
      <c r="G21" s="58">
        <v>19.75</v>
      </c>
      <c r="H21" s="57"/>
      <c r="I21" s="58">
        <v>24.899999618530298</v>
      </c>
      <c r="J21" s="57"/>
      <c r="K21" s="58"/>
      <c r="L21" s="57"/>
      <c r="M21" s="58"/>
      <c r="N21" s="57"/>
      <c r="O21" s="58"/>
      <c r="Q21" s="57"/>
      <c r="R21" s="58">
        <v>30.002496795654295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3.1260000000000003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5">
      <c r="A22" s="50">
        <v>37199</v>
      </c>
      <c r="B22" s="57">
        <v>19.25</v>
      </c>
      <c r="C22" s="58">
        <v>24.25</v>
      </c>
      <c r="D22" s="57">
        <v>24.25</v>
      </c>
      <c r="E22" s="58">
        <v>24.25</v>
      </c>
      <c r="F22" s="57">
        <v>20.75</v>
      </c>
      <c r="G22" s="58">
        <v>19.75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30.002496795654295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3.0310000000000001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5">
      <c r="A23" s="50">
        <v>37200</v>
      </c>
      <c r="B23" s="57">
        <v>19.25</v>
      </c>
      <c r="C23" s="58">
        <v>24.25</v>
      </c>
      <c r="D23" s="57">
        <v>24.25</v>
      </c>
      <c r="E23" s="58">
        <v>24.25</v>
      </c>
      <c r="F23" s="57">
        <v>20.75</v>
      </c>
      <c r="G23" s="58">
        <v>19.75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29.999996261596678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3.0590000000000002</v>
      </c>
      <c r="AM23" s="40">
        <v>0.14000000000000001</v>
      </c>
      <c r="AN23" s="40">
        <v>0.59</v>
      </c>
      <c r="AO23" s="40">
        <v>0.49</v>
      </c>
      <c r="AP23" s="40">
        <v>0.62</v>
      </c>
    </row>
    <row r="24" spans="1:42" x14ac:dyDescent="0.25">
      <c r="A24" s="50">
        <v>37201</v>
      </c>
      <c r="B24" s="57">
        <v>19.25</v>
      </c>
      <c r="C24" s="58">
        <v>24.25</v>
      </c>
      <c r="D24" s="57">
        <v>24.25</v>
      </c>
      <c r="E24" s="58">
        <v>24.25</v>
      </c>
      <c r="F24" s="57">
        <v>20.75</v>
      </c>
      <c r="G24" s="58">
        <v>19.75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29.999998168945311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3.109</v>
      </c>
      <c r="AM24" s="40">
        <v>0.13500000000000001</v>
      </c>
      <c r="AN24" s="40">
        <v>0.81</v>
      </c>
      <c r="AO24" s="40">
        <v>0.81</v>
      </c>
      <c r="AP24" s="40">
        <v>0.97</v>
      </c>
    </row>
    <row r="25" spans="1:42" x14ac:dyDescent="0.25">
      <c r="A25" s="50">
        <v>37202</v>
      </c>
      <c r="B25" s="57">
        <v>19.25</v>
      </c>
      <c r="C25" s="58">
        <v>24.25</v>
      </c>
      <c r="D25" s="57">
        <v>24.25</v>
      </c>
      <c r="E25" s="58">
        <v>24.25</v>
      </c>
      <c r="F25" s="57">
        <v>20.75</v>
      </c>
      <c r="G25" s="58">
        <v>19.75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29.999998168945311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3.1510000000000002</v>
      </c>
      <c r="AM25" s="40">
        <v>3.5000000000000003E-2</v>
      </c>
      <c r="AN25" s="40">
        <v>1.08</v>
      </c>
      <c r="AO25" s="40">
        <v>1.08</v>
      </c>
      <c r="AP25" s="40">
        <v>1.85</v>
      </c>
    </row>
    <row r="26" spans="1:42" x14ac:dyDescent="0.25">
      <c r="A26" s="50">
        <v>37203</v>
      </c>
      <c r="B26" s="57">
        <v>19.25</v>
      </c>
      <c r="C26" s="58">
        <v>24.25</v>
      </c>
      <c r="D26" s="57">
        <v>24.25</v>
      </c>
      <c r="E26" s="58">
        <v>24.25</v>
      </c>
      <c r="F26" s="57">
        <v>20.75</v>
      </c>
      <c r="G26" s="58">
        <v>19.75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29.999998168945311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3.1910000000000003</v>
      </c>
      <c r="AM26" s="40">
        <v>3.5000000000000003E-2</v>
      </c>
      <c r="AN26" s="40">
        <v>1.08</v>
      </c>
      <c r="AO26" s="40">
        <v>1.08</v>
      </c>
      <c r="AP26" s="40">
        <v>1.85</v>
      </c>
    </row>
    <row r="27" spans="1:42" x14ac:dyDescent="0.25">
      <c r="A27" s="50">
        <v>37204</v>
      </c>
      <c r="B27" s="57">
        <v>19.25</v>
      </c>
      <c r="C27" s="58">
        <v>24.25</v>
      </c>
      <c r="D27" s="57">
        <v>24.25</v>
      </c>
      <c r="E27" s="58">
        <v>24.25</v>
      </c>
      <c r="F27" s="57">
        <v>20.75</v>
      </c>
      <c r="G27" s="58">
        <v>19.75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29.999998168945311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3.1910000000000003</v>
      </c>
      <c r="AM27" s="40">
        <v>3.5000000000000003E-2</v>
      </c>
      <c r="AN27" s="40">
        <v>0.59</v>
      </c>
      <c r="AO27" s="40">
        <v>0.59</v>
      </c>
      <c r="AP27" s="40">
        <v>0.66</v>
      </c>
    </row>
    <row r="28" spans="1:42" x14ac:dyDescent="0.25">
      <c r="A28" s="50">
        <v>37205</v>
      </c>
      <c r="B28" s="57">
        <v>19.25</v>
      </c>
      <c r="C28" s="58">
        <v>24.25</v>
      </c>
      <c r="D28" s="57">
        <v>24.25</v>
      </c>
      <c r="E28" s="58">
        <v>24.25</v>
      </c>
      <c r="F28" s="57">
        <v>20.75</v>
      </c>
      <c r="G28" s="58">
        <v>19.75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29.999998168945311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3.214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37206</v>
      </c>
      <c r="B29" s="57">
        <v>19.25</v>
      </c>
      <c r="C29" s="58">
        <v>24.25</v>
      </c>
      <c r="D29" s="57">
        <v>24.25</v>
      </c>
      <c r="E29" s="58">
        <v>24.25</v>
      </c>
      <c r="F29" s="57">
        <v>20.75</v>
      </c>
      <c r="G29" s="58">
        <v>19.75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29.999998168945311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3.3940000000000001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37207</v>
      </c>
      <c r="B30" s="57">
        <v>19.25</v>
      </c>
      <c r="C30" s="58">
        <v>24.25</v>
      </c>
      <c r="D30" s="57">
        <v>24.25</v>
      </c>
      <c r="E30" s="58">
        <v>24.25</v>
      </c>
      <c r="F30" s="57">
        <v>20.75</v>
      </c>
      <c r="G30" s="58">
        <v>19.75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29.999998168945311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3.6060000000000003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37208</v>
      </c>
      <c r="B31" s="57">
        <v>19.25</v>
      </c>
      <c r="C31" s="58">
        <v>24.25</v>
      </c>
      <c r="D31" s="57">
        <v>24.25</v>
      </c>
      <c r="E31" s="58">
        <v>24.25</v>
      </c>
      <c r="F31" s="57">
        <v>20.75</v>
      </c>
      <c r="G31" s="58">
        <v>19.75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30.004999237060545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3.7240000000000002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37209</v>
      </c>
      <c r="B32" s="57">
        <v>19.25</v>
      </c>
      <c r="C32" s="58">
        <v>24.25</v>
      </c>
      <c r="D32" s="57">
        <v>24.25</v>
      </c>
      <c r="E32" s="58">
        <v>24.25</v>
      </c>
      <c r="F32" s="57">
        <v>20.75</v>
      </c>
      <c r="G32" s="58">
        <v>19.75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30.004999237060545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3.6340000000000003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37210</v>
      </c>
      <c r="B33" s="57">
        <v>19.25</v>
      </c>
      <c r="C33" s="58">
        <v>24.25</v>
      </c>
      <c r="D33" s="57">
        <v>24.25</v>
      </c>
      <c r="E33" s="58">
        <v>24.25</v>
      </c>
      <c r="F33" s="57">
        <v>20.75</v>
      </c>
      <c r="G33" s="58">
        <v>19.75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30.004999237060545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3.5290000000000004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37211</v>
      </c>
      <c r="B34" s="57">
        <v>19.25</v>
      </c>
      <c r="C34" s="58">
        <v>24.25</v>
      </c>
      <c r="D34" s="57">
        <v>24.25</v>
      </c>
      <c r="E34" s="58">
        <v>24.25</v>
      </c>
      <c r="F34" s="57">
        <v>20.75</v>
      </c>
      <c r="G34" s="58">
        <v>19.75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29.997499542236326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3.4040000000000004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37212</v>
      </c>
      <c r="B35" s="57">
        <v>19.25</v>
      </c>
      <c r="C35" s="58">
        <v>24.25</v>
      </c>
      <c r="D35" s="57">
        <v>24.25</v>
      </c>
      <c r="E35" s="58">
        <v>24.25</v>
      </c>
      <c r="F35" s="57">
        <v>20.75</v>
      </c>
      <c r="G35" s="58">
        <v>19.75</v>
      </c>
      <c r="H35" s="57"/>
      <c r="I35" s="58">
        <v>26</v>
      </c>
      <c r="J35" s="57"/>
      <c r="K35" s="58"/>
      <c r="L35" s="57"/>
      <c r="M35" s="58"/>
      <c r="N35" s="57"/>
      <c r="O35" s="58"/>
      <c r="Q35" s="57"/>
      <c r="R35" s="58">
        <v>29.995000915527342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3.4140000000000001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37213</v>
      </c>
      <c r="B36" s="57">
        <v>19.25</v>
      </c>
      <c r="C36" s="58">
        <v>24.25</v>
      </c>
      <c r="D36" s="57">
        <v>24.25</v>
      </c>
      <c r="E36" s="58">
        <v>24.25</v>
      </c>
      <c r="F36" s="57">
        <v>20.75</v>
      </c>
      <c r="G36" s="58">
        <v>19.75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30.002500610351561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3.4390000000000001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37214</v>
      </c>
      <c r="B37" s="57">
        <v>19.25</v>
      </c>
      <c r="C37" s="58">
        <v>24.25</v>
      </c>
      <c r="D37" s="57">
        <v>24.25</v>
      </c>
      <c r="E37" s="58">
        <v>24.25</v>
      </c>
      <c r="F37" s="57">
        <v>20.75</v>
      </c>
      <c r="G37" s="58">
        <v>19.75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30.002500610351561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3.464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18.728999999999999</v>
      </c>
      <c r="C38" s="58">
        <v>25.333000000000002</v>
      </c>
      <c r="D38" s="57">
        <v>25.521000000000001</v>
      </c>
      <c r="E38" s="58">
        <v>24.897000000000002</v>
      </c>
      <c r="F38" s="57">
        <v>18.850000000000001</v>
      </c>
      <c r="G38" s="58">
        <v>19.228999999999999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29.995445445000069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3.496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21.197000000000003</v>
      </c>
      <c r="C39" s="58">
        <v>28.79</v>
      </c>
      <c r="D39" s="57">
        <v>29.556000000000001</v>
      </c>
      <c r="E39" s="58">
        <v>28.516000000000002</v>
      </c>
      <c r="F39" s="57">
        <v>22.452000000000002</v>
      </c>
      <c r="G39" s="58">
        <v>22.197000000000003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35.033499346245783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3.4940000000000002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21.835000000000001</v>
      </c>
      <c r="C40" s="58">
        <v>27.149000000000001</v>
      </c>
      <c r="D40" s="57">
        <v>27.81</v>
      </c>
      <c r="E40" s="58">
        <v>28.141000000000002</v>
      </c>
      <c r="F40" s="57">
        <v>23.934999999999999</v>
      </c>
      <c r="G40" s="58">
        <v>22.585000000000001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25.704345145043007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3.5060000000000002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22.018000000000001</v>
      </c>
      <c r="C41" s="58">
        <v>24.718</v>
      </c>
      <c r="D41" s="57">
        <v>25.339000000000002</v>
      </c>
      <c r="E41" s="58">
        <v>27.375</v>
      </c>
      <c r="F41" s="57">
        <v>24.161000000000001</v>
      </c>
      <c r="G41" s="58">
        <v>22.648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25.498165496867564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3.6720000000000002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22.077000000000002</v>
      </c>
      <c r="C42" s="58">
        <v>22.137</v>
      </c>
      <c r="D42" s="57">
        <v>21.476000000000003</v>
      </c>
      <c r="E42" s="58">
        <v>26.04</v>
      </c>
      <c r="F42" s="57">
        <v>24.298000000000002</v>
      </c>
      <c r="G42" s="58">
        <v>22.707000000000001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24.925380489180164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3.81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22.3</v>
      </c>
      <c r="C43" s="58">
        <v>19.083000000000002</v>
      </c>
      <c r="D43" s="57">
        <v>18.217000000000002</v>
      </c>
      <c r="E43" s="58">
        <v>21.883000000000003</v>
      </c>
      <c r="F43" s="57">
        <v>24.733000000000001</v>
      </c>
      <c r="G43" s="58">
        <v>23.3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23.763553098516109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3.85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21.29</v>
      </c>
      <c r="C44" s="58">
        <v>21.177</v>
      </c>
      <c r="D44" s="57">
        <v>19.798000000000002</v>
      </c>
      <c r="E44" s="58">
        <v>24.181000000000001</v>
      </c>
      <c r="F44" s="57">
        <v>24.419</v>
      </c>
      <c r="G44" s="58">
        <v>22.79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24.032630923072411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3.7450000000000001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20.25</v>
      </c>
      <c r="C45" s="58">
        <v>22.188000000000002</v>
      </c>
      <c r="D45" s="57">
        <v>20.813000000000002</v>
      </c>
      <c r="E45" s="58">
        <v>25.896000000000001</v>
      </c>
      <c r="F45" s="57">
        <v>23.917000000000002</v>
      </c>
      <c r="G45" s="58">
        <v>22.75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24.507318500861448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3.609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30.164999999999999</v>
      </c>
      <c r="C46" s="58">
        <v>30.294</v>
      </c>
      <c r="D46" s="57">
        <v>29.036000000000001</v>
      </c>
      <c r="E46" s="58">
        <v>29.81</v>
      </c>
      <c r="F46" s="57">
        <v>31.194000000000003</v>
      </c>
      <c r="G46" s="58">
        <v>33.664999999999999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24.906635481282883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3.4550000000000001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30.629000000000001</v>
      </c>
      <c r="C47" s="58">
        <v>34.79</v>
      </c>
      <c r="D47" s="57">
        <v>33.387</v>
      </c>
      <c r="E47" s="58">
        <v>30.532</v>
      </c>
      <c r="F47" s="57">
        <v>31.694000000000003</v>
      </c>
      <c r="G47" s="58">
        <v>35.629000000000005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25.286359657479672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3.47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24.574999999999999</v>
      </c>
      <c r="C48" s="58">
        <v>29.9</v>
      </c>
      <c r="D48" s="57">
        <v>28.85</v>
      </c>
      <c r="E48" s="58">
        <v>29.975000000000001</v>
      </c>
      <c r="F48" s="57">
        <v>25.55</v>
      </c>
      <c r="G48" s="58">
        <v>28.074999999999999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25.290889797939176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3.508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24.484000000000002</v>
      </c>
      <c r="C49" s="58">
        <v>28.694000000000003</v>
      </c>
      <c r="D49" s="57">
        <v>26.806000000000001</v>
      </c>
      <c r="E49" s="58">
        <v>25.621000000000002</v>
      </c>
      <c r="F49" s="57">
        <v>25.984000000000002</v>
      </c>
      <c r="G49" s="58">
        <v>25.734000000000002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25.510243446049323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3.5530000000000004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23.584</v>
      </c>
      <c r="C50" s="58">
        <v>22.167000000000002</v>
      </c>
      <c r="D50" s="57">
        <v>23.5</v>
      </c>
      <c r="E50" s="58">
        <v>27</v>
      </c>
      <c r="F50" s="57">
        <v>23.958000000000002</v>
      </c>
      <c r="G50" s="58">
        <v>24.584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27.948583031802638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3.5910000000000002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21.669</v>
      </c>
      <c r="C51" s="58">
        <v>28.315000000000001</v>
      </c>
      <c r="D51" s="57">
        <v>29.702000000000002</v>
      </c>
      <c r="E51" s="58">
        <v>27.444000000000003</v>
      </c>
      <c r="F51" s="57">
        <v>23.311</v>
      </c>
      <c r="G51" s="58">
        <v>22.669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29.936897140566622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3.585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22.492000000000001</v>
      </c>
      <c r="C52" s="58">
        <v>27.234000000000002</v>
      </c>
      <c r="D52" s="57">
        <v>28.556000000000001</v>
      </c>
      <c r="E52" s="58">
        <v>26.629000000000001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31.04604341617857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3.585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22.714000000000002</v>
      </c>
      <c r="C53" s="58">
        <v>27.054000000000002</v>
      </c>
      <c r="D53" s="57">
        <v>27.429000000000002</v>
      </c>
      <c r="E53" s="58">
        <v>24.643000000000001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30.20723396331968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3.7370000000000001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21.952000000000002</v>
      </c>
      <c r="C54" s="58">
        <v>25.649000000000001</v>
      </c>
      <c r="D54" s="57">
        <v>25.048000000000002</v>
      </c>
      <c r="E54" s="58">
        <v>23.629000000000001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29.226799057255249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3.8849999999999998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21.6</v>
      </c>
      <c r="C55" s="58">
        <v>23.717000000000002</v>
      </c>
      <c r="D55" s="57">
        <v>21.567</v>
      </c>
      <c r="E55" s="58">
        <v>23.3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27.824432993160464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3.9474999999999998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21.411000000000001</v>
      </c>
      <c r="C56" s="58">
        <v>14.863000000000001</v>
      </c>
      <c r="D56" s="57">
        <v>11.742000000000001</v>
      </c>
      <c r="E56" s="58">
        <v>24.085000000000001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27.921343930472965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3.8424999999999998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22.25</v>
      </c>
      <c r="C57" s="58">
        <v>17.938000000000002</v>
      </c>
      <c r="D57" s="57">
        <v>14.083</v>
      </c>
      <c r="E57" s="58">
        <v>25.479000000000003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28.15860146593575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3.7065000000000001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26.734000000000002</v>
      </c>
      <c r="C58" s="58">
        <v>37.015999999999998</v>
      </c>
      <c r="D58" s="57">
        <v>35.46</v>
      </c>
      <c r="E58" s="58">
        <v>31.306000000000001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28.395355735156087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3.5525000000000002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30.452000000000002</v>
      </c>
      <c r="C59" s="58">
        <v>39.091999999999999</v>
      </c>
      <c r="D59" s="57">
        <v>37.492000000000004</v>
      </c>
      <c r="E59" s="58">
        <v>26.934999999999999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28.69733666260943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3.5674999999999999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28.792000000000002</v>
      </c>
      <c r="C60" s="58">
        <v>33.353999999999999</v>
      </c>
      <c r="D60" s="57">
        <v>31.896000000000001</v>
      </c>
      <c r="E60" s="58">
        <v>27.313000000000002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28.68016082052457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3.6055000000000001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24.919</v>
      </c>
      <c r="C61" s="58">
        <v>29.153000000000002</v>
      </c>
      <c r="D61" s="57">
        <v>27</v>
      </c>
      <c r="E61" s="58">
        <v>25.887</v>
      </c>
      <c r="F61" s="57">
        <v>27.194000000000003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28.794260202605116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3.6505000000000001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22.459</v>
      </c>
      <c r="C62" s="58">
        <v>26.725000000000001</v>
      </c>
      <c r="D62" s="57">
        <v>24.35</v>
      </c>
      <c r="E62" s="58">
        <v>24.75</v>
      </c>
      <c r="F62" s="57">
        <v>23.45</v>
      </c>
      <c r="G62" s="58">
        <v>23.339000000000002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30.772578500541954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3.6885000000000003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21.831</v>
      </c>
      <c r="C63" s="58">
        <v>32.859000000000002</v>
      </c>
      <c r="D63" s="57">
        <v>30.605</v>
      </c>
      <c r="E63" s="58">
        <v>28.164999999999999</v>
      </c>
      <c r="F63" s="57">
        <v>24.298999999999999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32.062489716975179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3.6825000000000001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23.009</v>
      </c>
      <c r="C64" s="58">
        <v>27.069000000000003</v>
      </c>
      <c r="D64" s="57">
        <v>27.819000000000003</v>
      </c>
      <c r="E64" s="58">
        <v>26.262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32.432951563344083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3.6825000000000001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23.062000000000001</v>
      </c>
      <c r="C65" s="58">
        <v>26.82</v>
      </c>
      <c r="D65" s="57">
        <v>26.837</v>
      </c>
      <c r="E65" s="58">
        <v>24.432000000000002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31.444039366060363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3.8345000000000002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22.785</v>
      </c>
      <c r="C66" s="58">
        <v>25.96</v>
      </c>
      <c r="D66" s="57">
        <v>25.173999999999999</v>
      </c>
      <c r="E66" s="58">
        <v>24.202999999999999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30.164570295363635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3.9824999999999999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22.33</v>
      </c>
      <c r="C67" s="58">
        <v>24.389000000000003</v>
      </c>
      <c r="D67" s="57">
        <v>22.347000000000001</v>
      </c>
      <c r="E67" s="58">
        <v>23.763000000000002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28.343378193920554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4.0475000000000003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21.954999999999998</v>
      </c>
      <c r="C68" s="58">
        <v>16.788</v>
      </c>
      <c r="D68" s="57">
        <v>13.94</v>
      </c>
      <c r="E68" s="58">
        <v>24.193000000000001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28.482670614696726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3.9424999999999999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23.079000000000001</v>
      </c>
      <c r="C69" s="58">
        <v>19.984000000000002</v>
      </c>
      <c r="D69" s="57">
        <v>16.608000000000001</v>
      </c>
      <c r="E69" s="58">
        <v>25.776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28.837046386938585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3.8065000000000002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26.102</v>
      </c>
      <c r="C70" s="58">
        <v>35.216999999999999</v>
      </c>
      <c r="D70" s="57">
        <v>33.679000000000002</v>
      </c>
      <c r="E70" s="58">
        <v>30.22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29.258124501999994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3.6524999999999999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29.021000000000001</v>
      </c>
      <c r="C71" s="58">
        <v>36.909999999999997</v>
      </c>
      <c r="D71" s="57">
        <v>35.323</v>
      </c>
      <c r="E71" s="58">
        <v>26.592000000000002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29.614991273531931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3.6675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27.943000000000001</v>
      </c>
      <c r="C72" s="58">
        <v>32.317</v>
      </c>
      <c r="D72" s="57">
        <v>30.843</v>
      </c>
      <c r="E72" s="58">
        <v>26.97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29.559471144813653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3.7055000000000002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24.895</v>
      </c>
      <c r="C73" s="58">
        <v>28.978000000000002</v>
      </c>
      <c r="D73" s="57">
        <v>26.822000000000003</v>
      </c>
      <c r="E73" s="58">
        <v>25.727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29.561578108820658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3.7505000000000002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23.45</v>
      </c>
      <c r="C74" s="58">
        <v>27.054000000000002</v>
      </c>
      <c r="D74" s="57">
        <v>24.897000000000002</v>
      </c>
      <c r="E74" s="58">
        <v>25.266000000000002</v>
      </c>
      <c r="F74" s="57">
        <v>24.425000000000001</v>
      </c>
      <c r="G74" s="58">
        <v>24.44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31.359601764448978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3.7885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22.507000000000001</v>
      </c>
      <c r="C75" s="58">
        <v>32.145000000000003</v>
      </c>
      <c r="D75" s="57">
        <v>29.988000000000003</v>
      </c>
      <c r="E75" s="58">
        <v>27.906000000000002</v>
      </c>
      <c r="F75" s="57">
        <v>24.803000000000001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32.738046167158842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3.7825000000000002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23.204999999999998</v>
      </c>
      <c r="C76" s="58">
        <v>27.277000000000001</v>
      </c>
      <c r="D76" s="57">
        <v>27.959</v>
      </c>
      <c r="E76" s="58">
        <v>26.204999999999998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33.315379252832685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3.7825000000000002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23.604000000000003</v>
      </c>
      <c r="C77" s="58">
        <v>27.396000000000001</v>
      </c>
      <c r="D77" s="57">
        <v>27.306000000000001</v>
      </c>
      <c r="E77" s="58">
        <v>25.134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32.324605973584902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3.9345000000000003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23.21</v>
      </c>
      <c r="C78" s="58">
        <v>26.421000000000003</v>
      </c>
      <c r="D78" s="57">
        <v>25.602</v>
      </c>
      <c r="E78" s="58">
        <v>24.656000000000002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31.044365322212574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4.0824999999999996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22.81</v>
      </c>
      <c r="C79" s="58">
        <v>24.993000000000002</v>
      </c>
      <c r="D79" s="57">
        <v>22.992000000000001</v>
      </c>
      <c r="E79" s="58">
        <v>24.217000000000002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29.176741089029889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4.1500000000000004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22.463000000000001</v>
      </c>
      <c r="C80" s="58">
        <v>17.977</v>
      </c>
      <c r="D80" s="57">
        <v>15.236000000000001</v>
      </c>
      <c r="E80" s="58">
        <v>24.534000000000002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29.314558598224956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4.0449999999999999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23.401</v>
      </c>
      <c r="C81" s="58">
        <v>20.963000000000001</v>
      </c>
      <c r="D81" s="57">
        <v>17.736000000000001</v>
      </c>
      <c r="E81" s="58">
        <v>26.092000000000002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29.667261332642632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3.9090000000000003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25.122</v>
      </c>
      <c r="C82" s="58">
        <v>34.896000000000001</v>
      </c>
      <c r="D82" s="57">
        <v>33.417999999999999</v>
      </c>
      <c r="E82" s="58">
        <v>29.879000000000001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30.08677293430118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3.7549999999999999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29.097000000000001</v>
      </c>
      <c r="C83" s="58">
        <v>36.863</v>
      </c>
      <c r="D83" s="57">
        <v>35.244999999999997</v>
      </c>
      <c r="E83" s="58">
        <v>27.753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30.442036844149374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3.77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27.602</v>
      </c>
      <c r="C84" s="58">
        <v>32.353000000000002</v>
      </c>
      <c r="D84" s="57">
        <v>30.863000000000003</v>
      </c>
      <c r="E84" s="58">
        <v>27.318000000000001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30.385508884133465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3.8080000000000003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25.092000000000002</v>
      </c>
      <c r="C85" s="58">
        <v>29.204000000000001</v>
      </c>
      <c r="D85" s="57">
        <v>27.123000000000001</v>
      </c>
      <c r="E85" s="58">
        <v>26.052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30.386013361083219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3.8530000000000002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23.956</v>
      </c>
      <c r="C86" s="58">
        <v>27.417000000000002</v>
      </c>
      <c r="D86" s="57">
        <v>25.323</v>
      </c>
      <c r="E86" s="58">
        <v>25.602</v>
      </c>
      <c r="F86" s="57">
        <v>24.891000000000002</v>
      </c>
      <c r="G86" s="58">
        <v>25.026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32.185359378498106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3.891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22.957000000000001</v>
      </c>
      <c r="C87" s="58">
        <v>32.08</v>
      </c>
      <c r="D87" s="57">
        <v>29.988000000000003</v>
      </c>
      <c r="E87" s="58">
        <v>28.027000000000001</v>
      </c>
      <c r="F87" s="57">
        <v>25.159000000000002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33.57320227432988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3.8849999999999998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23.571000000000002</v>
      </c>
      <c r="C88" s="58">
        <v>27.542000000000002</v>
      </c>
      <c r="D88" s="57">
        <v>28.113000000000003</v>
      </c>
      <c r="E88" s="58">
        <v>26.508000000000003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28.717705635364851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3.8849999999999998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23.972000000000001</v>
      </c>
      <c r="C89" s="58">
        <v>27.694000000000003</v>
      </c>
      <c r="D89" s="57">
        <v>27.536000000000001</v>
      </c>
      <c r="E89" s="58">
        <v>25.571000000000002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27.902116129346069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4.0369999999999999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23.613</v>
      </c>
      <c r="C90" s="58">
        <v>26.848000000000003</v>
      </c>
      <c r="D90" s="57">
        <v>26.001000000000001</v>
      </c>
      <c r="E90" s="58">
        <v>25.155000000000001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26.841370235279729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4.1849999999999996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23.077999999999999</v>
      </c>
      <c r="C91" s="58">
        <v>25.372</v>
      </c>
      <c r="D91" s="57">
        <v>23.473000000000003</v>
      </c>
      <c r="E91" s="58">
        <v>24.497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25.245900398489333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4.2549999999999999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23.108000000000001</v>
      </c>
      <c r="C92" s="58">
        <v>19.503</v>
      </c>
      <c r="D92" s="57">
        <v>16.897000000000002</v>
      </c>
      <c r="E92" s="58">
        <v>25.183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25.37356753125821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4.1500000000000004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23.723000000000003</v>
      </c>
      <c r="C93" s="58">
        <v>21.913</v>
      </c>
      <c r="D93" s="57">
        <v>18.835000000000001</v>
      </c>
      <c r="E93" s="58">
        <v>26.45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25.683114853176196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4.0140000000000002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24.828000000000003</v>
      </c>
      <c r="C94" s="58">
        <v>34.551000000000002</v>
      </c>
      <c r="D94" s="57">
        <v>33.067</v>
      </c>
      <c r="E94" s="58">
        <v>29.857000000000003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26.048020325191576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3.86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28.509</v>
      </c>
      <c r="C95" s="58">
        <v>36.408000000000001</v>
      </c>
      <c r="D95" s="57">
        <v>34.756</v>
      </c>
      <c r="E95" s="58">
        <v>27.971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26.358685682616912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3.875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27.314</v>
      </c>
      <c r="C96" s="58">
        <v>32.284999999999997</v>
      </c>
      <c r="D96" s="57">
        <v>30.745000000000001</v>
      </c>
      <c r="E96" s="58">
        <v>27.529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26.322893744445704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3.9130000000000003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25.278000000000002</v>
      </c>
      <c r="C97" s="58">
        <v>29.454999999999998</v>
      </c>
      <c r="D97" s="57">
        <v>27.341000000000001</v>
      </c>
      <c r="E97" s="58">
        <v>26.371000000000002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26.33432924618965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3.9580000000000002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24.438000000000002</v>
      </c>
      <c r="C98" s="58">
        <v>27.834</v>
      </c>
      <c r="D98" s="57">
        <v>25.704999999999998</v>
      </c>
      <c r="E98" s="58">
        <v>25.957000000000001</v>
      </c>
      <c r="F98" s="57">
        <v>25.327000000000002</v>
      </c>
      <c r="G98" s="58">
        <v>25.568000000000001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27.895825495191083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3.996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23.182000000000002</v>
      </c>
      <c r="C99" s="58">
        <v>32.195</v>
      </c>
      <c r="D99" s="57">
        <v>29.98</v>
      </c>
      <c r="E99" s="58">
        <v>27.981000000000002</v>
      </c>
      <c r="F99" s="57">
        <v>25.298000000000002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29.065459114723097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24.112000000000002</v>
      </c>
      <c r="C100" s="58">
        <v>27.907</v>
      </c>
      <c r="D100" s="57">
        <v>28.317</v>
      </c>
      <c r="E100" s="58">
        <v>27.043000000000003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29.599804638233191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24.313000000000002</v>
      </c>
      <c r="C101" s="58">
        <v>27.966000000000001</v>
      </c>
      <c r="D101" s="57">
        <v>27.701000000000001</v>
      </c>
      <c r="E101" s="58">
        <v>25.922000000000001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28.772487676668511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4.1420000000000003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24.001000000000001</v>
      </c>
      <c r="C102" s="58">
        <v>27.254000000000001</v>
      </c>
      <c r="D102" s="57">
        <v>26.306000000000001</v>
      </c>
      <c r="E102" s="58">
        <v>25.556000000000001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27.700184999573743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4.29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23.52</v>
      </c>
      <c r="C103" s="58">
        <v>25.944000000000003</v>
      </c>
      <c r="D103" s="57">
        <v>24</v>
      </c>
      <c r="E103" s="58">
        <v>24.921000000000003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26.051572482056461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4.3624999999999998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23.561</v>
      </c>
      <c r="C104" s="58">
        <v>20.64</v>
      </c>
      <c r="D104" s="57">
        <v>18.035</v>
      </c>
      <c r="E104" s="58">
        <v>25.561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26.17114767455951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4.2575000000000003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24.031000000000002</v>
      </c>
      <c r="C105" s="58">
        <v>22.908000000000001</v>
      </c>
      <c r="D105" s="57">
        <v>19.805</v>
      </c>
      <c r="E105" s="58">
        <v>26.747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26.472309693290988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4.1215000000000002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24.587</v>
      </c>
      <c r="C106" s="58">
        <v>34.478000000000002</v>
      </c>
      <c r="D106" s="57">
        <v>32.688000000000002</v>
      </c>
      <c r="E106" s="58">
        <v>29.782</v>
      </c>
      <c r="F106" s="57">
        <v>26.06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26.828678873120534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3.9674999999999998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27.998000000000001</v>
      </c>
      <c r="C107" s="58">
        <v>36.29</v>
      </c>
      <c r="D107" s="57">
        <v>34.261000000000003</v>
      </c>
      <c r="E107" s="58">
        <v>28.131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27.129791724615192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3.9824999999999999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26.594000000000001</v>
      </c>
      <c r="C108" s="58">
        <v>32.380000000000003</v>
      </c>
      <c r="D108" s="57">
        <v>30.46</v>
      </c>
      <c r="E108" s="58">
        <v>27.157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27.083449397780491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4.0205000000000002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25.635000000000002</v>
      </c>
      <c r="C109" s="58">
        <v>30.097000000000001</v>
      </c>
      <c r="D109" s="57">
        <v>27.676000000000002</v>
      </c>
      <c r="E109" s="58">
        <v>26.958000000000002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27.084398416428758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4.0655000000000001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24.877000000000002</v>
      </c>
      <c r="C110" s="58">
        <v>28.59</v>
      </c>
      <c r="D110" s="57">
        <v>26.036000000000001</v>
      </c>
      <c r="E110" s="58">
        <v>26.281000000000002</v>
      </c>
      <c r="F110" s="57">
        <v>25.74</v>
      </c>
      <c r="G110" s="58">
        <v>26.037000000000003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28.640957166698836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4.1035000000000004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23.603000000000002</v>
      </c>
      <c r="C111" s="58">
        <v>32.649000000000001</v>
      </c>
      <c r="D111" s="57">
        <v>29.896000000000001</v>
      </c>
      <c r="E111" s="58">
        <v>28.094000000000001</v>
      </c>
      <c r="F111" s="57">
        <v>25.646000000000001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29.810588289593571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4.0975000000000001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24.417000000000002</v>
      </c>
      <c r="C112" s="58">
        <v>28.94</v>
      </c>
      <c r="D112" s="57">
        <v>28.427</v>
      </c>
      <c r="E112" s="58">
        <v>27.27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30.364293538699521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4.0975000000000001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24.64</v>
      </c>
      <c r="C113" s="58">
        <v>29.04</v>
      </c>
      <c r="D113" s="57">
        <v>27.889000000000003</v>
      </c>
      <c r="E113" s="58">
        <v>26.309000000000001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29.535943355402598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4.2495000000000003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24.176000000000002</v>
      </c>
      <c r="C114" s="58">
        <v>28.236000000000001</v>
      </c>
      <c r="D114" s="57">
        <v>26.475000000000001</v>
      </c>
      <c r="E114" s="58">
        <v>25.6</v>
      </c>
      <c r="F114" s="57">
        <v>26.838000000000001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28.46261993858985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4.3975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24.06</v>
      </c>
      <c r="C115" s="58">
        <v>27.278000000000002</v>
      </c>
      <c r="D115" s="57">
        <v>24.585000000000001</v>
      </c>
      <c r="E115" s="58">
        <v>25.564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26.812706450312398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4.4725000000000001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23.922000000000001</v>
      </c>
      <c r="C116" s="58">
        <v>22.088000000000001</v>
      </c>
      <c r="D116" s="57">
        <v>18.89</v>
      </c>
      <c r="E116" s="58">
        <v>25.906000000000002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26.931769637190261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4.3674999999999997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23.98</v>
      </c>
      <c r="C117" s="58">
        <v>23.99</v>
      </c>
      <c r="D117" s="57">
        <v>20.246000000000002</v>
      </c>
      <c r="E117" s="58">
        <v>26.717000000000002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27.232461779989524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4.2315000000000005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25.233000000000001</v>
      </c>
      <c r="C118" s="58">
        <v>35.451000000000001</v>
      </c>
      <c r="D118" s="57">
        <v>32.562000000000005</v>
      </c>
      <c r="E118" s="58">
        <v>30.14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27.588384631436199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4.0774999999999997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26.762</v>
      </c>
      <c r="C119" s="58">
        <v>36.847000000000001</v>
      </c>
      <c r="D119" s="57">
        <v>33.776000000000003</v>
      </c>
      <c r="E119" s="58">
        <v>27.695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27.888996557722646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4.0925000000000002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26.939</v>
      </c>
      <c r="C120" s="58">
        <v>33.520000000000003</v>
      </c>
      <c r="D120" s="57">
        <v>30.568000000000001</v>
      </c>
      <c r="E120" s="58">
        <v>27.906000000000002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27.842032708072519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4.1305000000000005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25.833000000000002</v>
      </c>
      <c r="C121" s="58">
        <v>31.152000000000001</v>
      </c>
      <c r="D121" s="57">
        <v>27.862000000000002</v>
      </c>
      <c r="E121" s="58">
        <v>27.234999999999999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27.842393968049468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4.1755000000000004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25.121000000000002</v>
      </c>
      <c r="C122" s="58">
        <v>29.692</v>
      </c>
      <c r="D122" s="57">
        <v>26.182000000000002</v>
      </c>
      <c r="E122" s="58">
        <v>26.287000000000003</v>
      </c>
      <c r="F122" s="57">
        <v>25.897000000000002</v>
      </c>
      <c r="G122" s="58">
        <v>26.291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29.245022390419869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4.2134999999999998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24.139000000000003</v>
      </c>
      <c r="C123" s="58">
        <v>33.553000000000004</v>
      </c>
      <c r="D123" s="57">
        <v>29.913</v>
      </c>
      <c r="E123" s="58">
        <v>28.456000000000003</v>
      </c>
      <c r="F123" s="57">
        <v>26.133000000000003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30.429428124880125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4.2074999999999996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24.711000000000002</v>
      </c>
      <c r="C124" s="58">
        <v>30.191000000000003</v>
      </c>
      <c r="D124" s="57">
        <v>28.548000000000002</v>
      </c>
      <c r="E124" s="58">
        <v>27.497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31.018806412686075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4.2074999999999996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24.921000000000003</v>
      </c>
      <c r="C125" s="58">
        <v>30.238000000000003</v>
      </c>
      <c r="D125" s="57">
        <v>28.037000000000003</v>
      </c>
      <c r="E125" s="58">
        <v>26.561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30.204706206239223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4.3595000000000006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24.496000000000002</v>
      </c>
      <c r="C126" s="58">
        <v>29.51</v>
      </c>
      <c r="D126" s="57">
        <v>26.736000000000001</v>
      </c>
      <c r="E126" s="58">
        <v>25.948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29.143048560316164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4.5075000000000003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24.413</v>
      </c>
      <c r="C127" s="58">
        <v>28.578000000000003</v>
      </c>
      <c r="D127" s="57">
        <v>24.999000000000002</v>
      </c>
      <c r="E127" s="58">
        <v>25.937000000000001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27.226676929475932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4.585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24.13</v>
      </c>
      <c r="C128" s="58">
        <v>23.37</v>
      </c>
      <c r="D128" s="57">
        <v>19.366</v>
      </c>
      <c r="E128" s="58">
        <v>25.997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27.360481437518306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4.4800000000000004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24.573</v>
      </c>
      <c r="C129" s="58">
        <v>25.704999999999998</v>
      </c>
      <c r="D129" s="57">
        <v>21.271000000000001</v>
      </c>
      <c r="E129" s="58">
        <v>27.291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27.677575273595242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25.139000000000003</v>
      </c>
      <c r="C130" s="58">
        <v>36.428000000000004</v>
      </c>
      <c r="D130" s="57">
        <v>32.393000000000001</v>
      </c>
      <c r="E130" s="58">
        <v>30.168000000000003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28.050310417650167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26.444000000000003</v>
      </c>
      <c r="C131" s="58">
        <v>37.768000000000001</v>
      </c>
      <c r="D131" s="57">
        <v>33.508000000000003</v>
      </c>
      <c r="E131" s="58">
        <v>27.897000000000002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28.36870804398141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26.824999999999999</v>
      </c>
      <c r="C132" s="58">
        <v>34.596000000000004</v>
      </c>
      <c r="D132" s="57">
        <v>30.539000000000001</v>
      </c>
      <c r="E132" s="58">
        <v>28.091000000000001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28.338252048238676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26.018000000000001</v>
      </c>
      <c r="C133" s="58">
        <v>32.299999999999997</v>
      </c>
      <c r="D133" s="57">
        <v>28.059000000000001</v>
      </c>
      <c r="E133" s="58">
        <v>27.506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28.355154966273901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25.488</v>
      </c>
      <c r="C134" s="58">
        <v>30.959000000000003</v>
      </c>
      <c r="D134" s="57">
        <v>26.454999999999998</v>
      </c>
      <c r="E134" s="58">
        <v>26.571000000000002</v>
      </c>
      <c r="F134" s="57">
        <v>26.247</v>
      </c>
      <c r="G134" s="58">
        <v>26.658000000000001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30.058983067614214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24.47</v>
      </c>
      <c r="C135" s="58">
        <v>34.609000000000002</v>
      </c>
      <c r="D135" s="57">
        <v>29.941000000000003</v>
      </c>
      <c r="E135" s="58">
        <v>28.606000000000002</v>
      </c>
      <c r="F135" s="57">
        <v>26.422000000000001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31.25528049110228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24.841000000000001</v>
      </c>
      <c r="C136" s="58">
        <v>31.218</v>
      </c>
      <c r="D136" s="57">
        <v>28.502000000000002</v>
      </c>
      <c r="E136" s="58">
        <v>27.395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31.872712099945186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25.211000000000002</v>
      </c>
      <c r="C137" s="58">
        <v>31.397000000000002</v>
      </c>
      <c r="D137" s="57">
        <v>28.211000000000002</v>
      </c>
      <c r="E137" s="58">
        <v>26.864999999999998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31.056938002326405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24.968</v>
      </c>
      <c r="C138" s="58">
        <v>30.759</v>
      </c>
      <c r="D138" s="57">
        <v>27.129000000000001</v>
      </c>
      <c r="E138" s="58">
        <v>26.6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29.991251685787123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24.754000000000001</v>
      </c>
      <c r="C139" s="58">
        <v>29.824000000000002</v>
      </c>
      <c r="D139" s="57">
        <v>25.403000000000002</v>
      </c>
      <c r="E139" s="58">
        <v>26.298999999999999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27.785471905750597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24.484999999999999</v>
      </c>
      <c r="C140" s="58">
        <v>24.896000000000001</v>
      </c>
      <c r="D140" s="57">
        <v>20.134</v>
      </c>
      <c r="E140" s="58">
        <v>26.307000000000002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27.923650575146269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24.832000000000001</v>
      </c>
      <c r="C141" s="58">
        <v>27.1</v>
      </c>
      <c r="D141" s="57">
        <v>21.937000000000001</v>
      </c>
      <c r="E141" s="58">
        <v>27.555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28.246654147971675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25.084</v>
      </c>
      <c r="C142" s="58">
        <v>37.332999999999998</v>
      </c>
      <c r="D142" s="57">
        <v>32.244</v>
      </c>
      <c r="E142" s="58">
        <v>30.204000000000001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28.625689921076493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26.168000000000003</v>
      </c>
      <c r="C143" s="58">
        <v>38.621000000000002</v>
      </c>
      <c r="D143" s="57">
        <v>33.284999999999997</v>
      </c>
      <c r="E143" s="58">
        <v>28.106000000000002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28.950170748400559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26.751000000000001</v>
      </c>
      <c r="C144" s="58">
        <v>35.603000000000002</v>
      </c>
      <c r="D144" s="57">
        <v>30.517000000000003</v>
      </c>
      <c r="E144" s="58">
        <v>28.284000000000002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28.923112684958724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26.051000000000002</v>
      </c>
      <c r="C145" s="58">
        <v>33.379000000000005</v>
      </c>
      <c r="D145" s="57">
        <v>28.081000000000003</v>
      </c>
      <c r="E145" s="58">
        <v>27.456000000000003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28.943673184736095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25.984000000000002</v>
      </c>
      <c r="C146" s="58">
        <v>32.159999999999997</v>
      </c>
      <c r="D146" s="57">
        <v>26.886000000000003</v>
      </c>
      <c r="E146" s="58">
        <v>27.147000000000002</v>
      </c>
      <c r="F146" s="57">
        <v>26.774999999999999</v>
      </c>
      <c r="G146" s="58">
        <v>27.134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30.42450573997596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24.804000000000002</v>
      </c>
      <c r="C147" s="58">
        <v>35.615000000000002</v>
      </c>
      <c r="D147" s="57">
        <v>29.98</v>
      </c>
      <c r="E147" s="58">
        <v>28.773</v>
      </c>
      <c r="F147" s="57">
        <v>26.698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31.634252579692124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25.11</v>
      </c>
      <c r="C148" s="58">
        <v>32.398000000000003</v>
      </c>
      <c r="D148" s="57">
        <v>28.652000000000001</v>
      </c>
      <c r="E148" s="58">
        <v>27.634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27.88544868862618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25.476000000000003</v>
      </c>
      <c r="C149" s="58">
        <v>32.544000000000004</v>
      </c>
      <c r="D149" s="57">
        <v>28.395</v>
      </c>
      <c r="E149" s="58">
        <v>27.156000000000002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27.153584630665872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25.245000000000001</v>
      </c>
      <c r="C150" s="58">
        <v>31.914000000000001</v>
      </c>
      <c r="D150" s="57">
        <v>27.382000000000001</v>
      </c>
      <c r="E150" s="58">
        <v>26.904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26.199170092066236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25.042000000000002</v>
      </c>
      <c r="C151" s="58">
        <v>31.009</v>
      </c>
      <c r="D151" s="57">
        <v>25.736000000000001</v>
      </c>
      <c r="E151" s="58">
        <v>26.603000000000002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24.476380308695376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24.795000000000002</v>
      </c>
      <c r="C152" s="58">
        <v>26.231000000000002</v>
      </c>
      <c r="D152" s="57">
        <v>20.686</v>
      </c>
      <c r="E152" s="58">
        <v>26.571000000000002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24.596668584578115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25.078000000000003</v>
      </c>
      <c r="C153" s="58">
        <v>28.355</v>
      </c>
      <c r="D153" s="57">
        <v>22.443000000000001</v>
      </c>
      <c r="E153" s="58">
        <v>27.82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24.881731258420611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24.287000000000003</v>
      </c>
      <c r="C154" s="58">
        <v>38.352000000000004</v>
      </c>
      <c r="D154" s="57">
        <v>32.108000000000004</v>
      </c>
      <c r="E154" s="58">
        <v>30.007000000000001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25.216814646082504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27.017000000000003</v>
      </c>
      <c r="C155" s="58">
        <v>39.741</v>
      </c>
      <c r="D155" s="57">
        <v>33.448999999999998</v>
      </c>
      <c r="E155" s="58">
        <v>28.934999999999999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25.503049408101234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26.757000000000001</v>
      </c>
      <c r="C156" s="58">
        <v>36.698</v>
      </c>
      <c r="D156" s="57">
        <v>30.598000000000003</v>
      </c>
      <c r="E156" s="58">
        <v>28.521000000000001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25.475669917889849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26.251000000000001</v>
      </c>
      <c r="C157" s="58">
        <v>34.505000000000003</v>
      </c>
      <c r="D157" s="57">
        <v>28.28</v>
      </c>
      <c r="E157" s="58">
        <v>27.711000000000002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25.490865391477335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26.276</v>
      </c>
      <c r="C158" s="58">
        <v>33.313000000000002</v>
      </c>
      <c r="D158" s="57">
        <v>27.133000000000003</v>
      </c>
      <c r="E158" s="58">
        <v>27.401</v>
      </c>
      <c r="F158" s="57">
        <v>27.065000000000001</v>
      </c>
      <c r="G158" s="58">
        <v>27.406000000000002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27.022581681976934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25.083000000000002</v>
      </c>
      <c r="C159" s="58">
        <v>36.673999999999999</v>
      </c>
      <c r="D159" s="57">
        <v>30.074000000000002</v>
      </c>
      <c r="E159" s="58">
        <v>28.954999999999998</v>
      </c>
      <c r="F159" s="57">
        <v>26.948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28.09803539141976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25.364000000000001</v>
      </c>
      <c r="C160" s="58">
        <v>33.578000000000003</v>
      </c>
      <c r="D160" s="57">
        <v>28.802000000000003</v>
      </c>
      <c r="E160" s="58">
        <v>27.859000000000002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27.88544868862618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25.747</v>
      </c>
      <c r="C161" s="58">
        <v>33.703000000000003</v>
      </c>
      <c r="D161" s="57">
        <v>28.612000000000002</v>
      </c>
      <c r="E161" s="58">
        <v>27.474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27.153584630665872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37184</v>
      </c>
      <c r="B7" s="51">
        <f>[5]Tregion!$G7</f>
        <v>21.35</v>
      </c>
      <c r="C7" s="52">
        <f>[6]Tregion!$G7</f>
        <v>22.25</v>
      </c>
      <c r="D7" s="51">
        <f>[7]Tregion!$G7</f>
        <v>22.5</v>
      </c>
      <c r="E7" s="52">
        <f>[8]Tregion!$G7</f>
        <v>23.77</v>
      </c>
      <c r="F7" s="51">
        <f>[9]Tregion!$G7</f>
        <v>21.32</v>
      </c>
      <c r="G7" s="52">
        <f>[10]Tbasis!$E6</f>
        <v>21.85</v>
      </c>
      <c r="H7" s="51"/>
      <c r="I7" s="52">
        <f>[11]Tregion!$G7</f>
        <v>21.32</v>
      </c>
      <c r="J7" s="51"/>
      <c r="K7" s="52"/>
      <c r="L7" s="51"/>
      <c r="M7" s="52"/>
      <c r="N7" s="51"/>
      <c r="O7" s="52"/>
      <c r="Q7" s="51"/>
      <c r="R7" s="52">
        <f>[12]Tregion!$G7</f>
        <v>35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37185</v>
      </c>
      <c r="B8" s="57">
        <f>[5]Tregion!$G8</f>
        <v>23.9</v>
      </c>
      <c r="C8" s="58">
        <f>[6]Tregion!$G8</f>
        <v>24.75</v>
      </c>
      <c r="D8" s="57">
        <f>[7]Tregion!$G8</f>
        <v>24.6</v>
      </c>
      <c r="E8" s="58">
        <f>[8]Tregion!$G8</f>
        <v>24.25</v>
      </c>
      <c r="F8" s="57">
        <f>[9]Tregion!$G8</f>
        <v>23.66</v>
      </c>
      <c r="G8" s="58">
        <f>[10]Tbasis!$E7</f>
        <v>24.4</v>
      </c>
      <c r="H8" s="57"/>
      <c r="I8" s="58">
        <f>[11]Tregion!$G8</f>
        <v>23.66</v>
      </c>
      <c r="J8" s="57"/>
      <c r="K8" s="58"/>
      <c r="L8" s="57"/>
      <c r="M8" s="58"/>
      <c r="N8" s="57"/>
      <c r="O8" s="58"/>
      <c r="Q8" s="57"/>
      <c r="R8" s="58">
        <f>[12]Tregion!$G8</f>
        <v>35.004999160766602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7.4999999999999997E-2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37186</v>
      </c>
      <c r="B9" s="57">
        <f>[5]Tregion!$G9</f>
        <v>23.9</v>
      </c>
      <c r="C9" s="58">
        <f>[6]Tregion!$G9</f>
        <v>24.25</v>
      </c>
      <c r="D9" s="57">
        <f>[7]Tregion!$G9</f>
        <v>24.6</v>
      </c>
      <c r="E9" s="58">
        <f>[8]Tregion!$G9</f>
        <v>24.25</v>
      </c>
      <c r="F9" s="57">
        <f>[9]Tregion!$G9</f>
        <v>23.66</v>
      </c>
      <c r="G9" s="58">
        <f>[10]Tbasis!$E8</f>
        <v>24.4</v>
      </c>
      <c r="H9" s="57"/>
      <c r="I9" s="58">
        <f>[11]Tregion!$G9</f>
        <v>23.66</v>
      </c>
      <c r="J9" s="57"/>
      <c r="K9" s="58"/>
      <c r="L9" s="57"/>
      <c r="M9" s="58"/>
      <c r="N9" s="57"/>
      <c r="O9" s="58"/>
      <c r="Q9" s="57"/>
      <c r="R9" s="58">
        <f>[12]Tregion!$G9</f>
        <v>34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37187</v>
      </c>
      <c r="B10" s="57">
        <f>[5]Tregion!$G10</f>
        <v>22.25</v>
      </c>
      <c r="C10" s="58">
        <f>[6]Tregion!$G10</f>
        <v>24.25</v>
      </c>
      <c r="D10" s="57">
        <f>[7]Tregion!$G10</f>
        <v>24.25</v>
      </c>
      <c r="E10" s="58">
        <f>[8]Tregion!$G10</f>
        <v>25</v>
      </c>
      <c r="F10" s="57">
        <f>[9]Tregion!$G10</f>
        <v>24</v>
      </c>
      <c r="G10" s="58">
        <f>[10]Tbasis!$E9</f>
        <v>22.75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34.5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0.16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37188</v>
      </c>
      <c r="B11" s="57">
        <f>[5]Tregion!$G11</f>
        <v>22.25</v>
      </c>
      <c r="C11" s="58">
        <f>[6]Tregion!$G11</f>
        <v>24.25</v>
      </c>
      <c r="D11" s="57">
        <f>[7]Tregion!$G11</f>
        <v>24.25</v>
      </c>
      <c r="E11" s="58">
        <f>[8]Tregion!$G11</f>
        <v>25</v>
      </c>
      <c r="F11" s="57">
        <f>[9]Tregion!$G11</f>
        <v>24</v>
      </c>
      <c r="G11" s="58">
        <f>[10]Tbasis!$E10</f>
        <v>22.75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0.16500000000000001</v>
      </c>
      <c r="AN11" s="40">
        <f>AO11+0.1</f>
        <v>0.49</v>
      </c>
      <c r="AO11" s="40">
        <f>[4]Curves!$K17</f>
        <v>0.39</v>
      </c>
      <c r="AP11" s="40">
        <f>[4]Curves!$G17</f>
        <v>0.495</v>
      </c>
    </row>
    <row r="12" spans="1:43" x14ac:dyDescent="0.25">
      <c r="A12" s="50">
        <f>[5]Tregion!$A12</f>
        <v>37189</v>
      </c>
      <c r="B12" s="57">
        <f>[5]Tregion!$G12</f>
        <v>22.25</v>
      </c>
      <c r="C12" s="58">
        <f>[6]Tregion!$G12</f>
        <v>24.25</v>
      </c>
      <c r="D12" s="57">
        <f>[7]Tregion!$G12</f>
        <v>24.25</v>
      </c>
      <c r="E12" s="58">
        <f>[8]Tregion!$G12</f>
        <v>25</v>
      </c>
      <c r="F12" s="57">
        <f>[9]Tregion!$G12</f>
        <v>24</v>
      </c>
      <c r="G12" s="58">
        <f>[10]Tbasis!$E11</f>
        <v>22.75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0.15</v>
      </c>
      <c r="AN12" s="40">
        <f t="shared" ref="AN12:AN18" si="0">AO12</f>
        <v>0.87</v>
      </c>
      <c r="AO12" s="40">
        <f>[4]Curves!$K18</f>
        <v>0.87</v>
      </c>
      <c r="AP12" s="40">
        <f>[4]Curves!$G18</f>
        <v>1.145</v>
      </c>
    </row>
    <row r="13" spans="1:43" x14ac:dyDescent="0.25">
      <c r="A13" s="50">
        <f>[5]Tregion!$A13</f>
        <v>37190</v>
      </c>
      <c r="B13" s="57">
        <f>[5]Tregion!$G13</f>
        <v>22.25</v>
      </c>
      <c r="C13" s="58">
        <f>[6]Tregion!$G13</f>
        <v>24.25</v>
      </c>
      <c r="D13" s="57">
        <f>[7]Tregion!$G13</f>
        <v>24.25</v>
      </c>
      <c r="E13" s="58">
        <f>[8]Tregion!$G13</f>
        <v>25</v>
      </c>
      <c r="F13" s="57">
        <f>[9]Tregion!$G13</f>
        <v>24</v>
      </c>
      <c r="G13" s="58">
        <f>[10]Tbasis!$E12</f>
        <v>22.75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29.004999160766602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3.5000000000000003E-2</v>
      </c>
      <c r="AN13" s="40">
        <f t="shared" si="0"/>
        <v>1.22</v>
      </c>
      <c r="AO13" s="40">
        <f>[4]Curves!$K19</f>
        <v>1.22</v>
      </c>
      <c r="AP13" s="40">
        <f>[4]Curves!$G19</f>
        <v>2.2200000000000002</v>
      </c>
    </row>
    <row r="14" spans="1:43" x14ac:dyDescent="0.25">
      <c r="A14" s="50">
        <f>[5]Tregion!$A14</f>
        <v>37191</v>
      </c>
      <c r="B14" s="57">
        <f>[5]Tregion!$G14</f>
        <v>22.25</v>
      </c>
      <c r="C14" s="58">
        <f>[6]Tregion!$G14</f>
        <v>24.25</v>
      </c>
      <c r="D14" s="57">
        <f>[7]Tregion!$G14</f>
        <v>24.25</v>
      </c>
      <c r="E14" s="58">
        <f>[8]Tregion!$G14</f>
        <v>25</v>
      </c>
      <c r="F14" s="57">
        <f>[9]Tregion!$G14</f>
        <v>24</v>
      </c>
      <c r="G14" s="58">
        <f>[10]Tbasis!$E13</f>
        <v>22.75</v>
      </c>
      <c r="H14" s="57"/>
      <c r="I14" s="58">
        <f>[11]Tregion!$G14</f>
        <v>25.5</v>
      </c>
      <c r="J14" s="57"/>
      <c r="K14" s="58"/>
      <c r="L14" s="57"/>
      <c r="M14" s="58"/>
      <c r="N14" s="57"/>
      <c r="O14" s="58"/>
      <c r="Q14" s="57"/>
      <c r="R14" s="58">
        <f>[12]Tregion!$G14</f>
        <v>28.997501373291016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3.5000000000000003E-2</v>
      </c>
      <c r="AN14" s="40">
        <f t="shared" si="0"/>
        <v>1.2050000000000001</v>
      </c>
      <c r="AO14" s="40">
        <f>[4]Curves!$K20</f>
        <v>1.2050000000000001</v>
      </c>
      <c r="AP14" s="40">
        <f>[4]Curves!$G20</f>
        <v>2.1850000000000001</v>
      </c>
    </row>
    <row r="15" spans="1:43" x14ac:dyDescent="0.25">
      <c r="A15" s="50">
        <f>[5]Tregion!$A15</f>
        <v>37192</v>
      </c>
      <c r="B15" s="57">
        <f>[5]Tregion!$G15</f>
        <v>22.25</v>
      </c>
      <c r="C15" s="58">
        <f>[6]Tregion!$G15</f>
        <v>24.25</v>
      </c>
      <c r="D15" s="57">
        <f>[7]Tregion!$G15</f>
        <v>24.25</v>
      </c>
      <c r="E15" s="58">
        <f>[8]Tregion!$G15</f>
        <v>25</v>
      </c>
      <c r="F15" s="57">
        <f>[9]Tregion!$G15</f>
        <v>24</v>
      </c>
      <c r="G15" s="58">
        <f>[10]Tbasis!$E14</f>
        <v>22.75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29.002500534057617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3.5000000000000003E-2</v>
      </c>
      <c r="AN15" s="40">
        <f t="shared" si="0"/>
        <v>0.66</v>
      </c>
      <c r="AO15" s="40">
        <f>[4]Curves!$K21</f>
        <v>0.66</v>
      </c>
      <c r="AP15" s="40">
        <f>[4]Curves!$G21</f>
        <v>0.8</v>
      </c>
    </row>
    <row r="16" spans="1:43" x14ac:dyDescent="0.25">
      <c r="A16" s="50">
        <f>[5]Tregion!$A16</f>
        <v>37193</v>
      </c>
      <c r="B16" s="57">
        <f>[5]Tregion!$G16</f>
        <v>22.25</v>
      </c>
      <c r="C16" s="58">
        <f>[6]Tregion!$G16</f>
        <v>24.25</v>
      </c>
      <c r="D16" s="57">
        <f>[7]Tregion!$G16</f>
        <v>24.25</v>
      </c>
      <c r="E16" s="58">
        <f>[8]Tregion!$G16</f>
        <v>25</v>
      </c>
      <c r="F16" s="57">
        <f>[9]Tregion!$G16</f>
        <v>24</v>
      </c>
      <c r="G16" s="58">
        <f>[10]Tbasis!$E15</f>
        <v>22.75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3.5000000000000003E-2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5">
      <c r="A17" s="50">
        <f>[5]Tregion!$A17</f>
        <v>37194</v>
      </c>
      <c r="B17" s="57">
        <f>[5]Tregion!$G17</f>
        <v>22.25</v>
      </c>
      <c r="C17" s="58">
        <f>[6]Tregion!$G17</f>
        <v>24.25</v>
      </c>
      <c r="D17" s="57">
        <f>[7]Tregion!$G17</f>
        <v>24.25</v>
      </c>
      <c r="E17" s="58">
        <f>[8]Tregion!$G17</f>
        <v>25</v>
      </c>
      <c r="F17" s="57">
        <f>[9]Tregion!$G17</f>
        <v>24</v>
      </c>
      <c r="G17" s="58">
        <f>[10]Tbasis!$E16</f>
        <v>22.75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28.998849868774414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2.681</v>
      </c>
      <c r="AM17" s="40">
        <f>[4]Curves!$J23</f>
        <v>3.5000000000000003E-2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5">
      <c r="A18" s="50">
        <f>[5]Tregion!$A18</f>
        <v>37195</v>
      </c>
      <c r="B18" s="57">
        <f>[5]Tregion!$G18</f>
        <v>22.25</v>
      </c>
      <c r="C18" s="58">
        <f>[6]Tregion!$G18</f>
        <v>24.25</v>
      </c>
      <c r="D18" s="57">
        <f>[7]Tregion!$G18</f>
        <v>24.25</v>
      </c>
      <c r="E18" s="58">
        <f>[8]Tregion!$G18</f>
        <v>25</v>
      </c>
      <c r="F18" s="57">
        <f>[9]Tregion!$G18</f>
        <v>24</v>
      </c>
      <c r="G18" s="58">
        <f>[10]Tbasis!$E17</f>
        <v>22.75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2.99</v>
      </c>
      <c r="AM18" s="40">
        <f>[4]Curves!$J24</f>
        <v>3.5000000000000003E-2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5">
      <c r="A19" s="50">
        <f>[5]Tregion!$A19</f>
        <v>37196</v>
      </c>
      <c r="B19" s="57">
        <f>[5]Tregion!$G19</f>
        <v>19.25</v>
      </c>
      <c r="C19" s="58">
        <f>[6]Tregion!$G19</f>
        <v>24.25</v>
      </c>
      <c r="D19" s="57">
        <f>[7]Tregion!$G19</f>
        <v>24.25</v>
      </c>
      <c r="E19" s="58">
        <f>[8]Tregion!$G19</f>
        <v>24.25</v>
      </c>
      <c r="F19" s="57">
        <f>[9]Tregion!$G19</f>
        <v>20.75</v>
      </c>
      <c r="G19" s="58">
        <f>[10]Tbasis!$E18</f>
        <v>19.75</v>
      </c>
      <c r="H19" s="57"/>
      <c r="I19" s="58">
        <f>[11]Tregion!$G19</f>
        <v>18.608000000000001</v>
      </c>
      <c r="J19" s="57"/>
      <c r="K19" s="58"/>
      <c r="L19" s="57"/>
      <c r="M19" s="58"/>
      <c r="N19" s="57"/>
      <c r="O19" s="58"/>
      <c r="Q19" s="57"/>
      <c r="R19" s="58">
        <f>[12]Tregion!$G19</f>
        <v>29.998848037719725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3.1710000000000003</v>
      </c>
      <c r="AM19" s="40">
        <f>[4]Curves!$J25</f>
        <v>3.5000000000000003E-2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5">
      <c r="A20" s="50">
        <f>[5]Tregion!$A20</f>
        <v>37197</v>
      </c>
      <c r="B20" s="57">
        <f>[5]Tregion!$G20</f>
        <v>19.25</v>
      </c>
      <c r="C20" s="58">
        <f>[6]Tregion!$G20</f>
        <v>24.25</v>
      </c>
      <c r="D20" s="57">
        <f>[7]Tregion!$G20</f>
        <v>24.25</v>
      </c>
      <c r="E20" s="58">
        <f>[8]Tregion!$G20</f>
        <v>24.25</v>
      </c>
      <c r="F20" s="57">
        <f>[9]Tregion!$G20</f>
        <v>20.75</v>
      </c>
      <c r="G20" s="58">
        <f>[10]Tbasis!$E19</f>
        <v>19.75</v>
      </c>
      <c r="H20" s="57"/>
      <c r="I20" s="58">
        <f>[11]Tregion!$G20</f>
        <v>18.608000000000001</v>
      </c>
      <c r="J20" s="57"/>
      <c r="K20" s="58"/>
      <c r="L20" s="57"/>
      <c r="M20" s="58"/>
      <c r="N20" s="57"/>
      <c r="O20" s="58"/>
      <c r="Q20" s="57"/>
      <c r="R20" s="58">
        <f>[12]Tregion!$G20</f>
        <v>30.002496795654295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3.173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5">
      <c r="A21" s="50">
        <f>[5]Tregion!$A21</f>
        <v>37198</v>
      </c>
      <c r="B21" s="57">
        <f>[5]Tregion!$G21</f>
        <v>19.25</v>
      </c>
      <c r="C21" s="58">
        <f>[6]Tregion!$G21</f>
        <v>24.25</v>
      </c>
      <c r="D21" s="57">
        <f>[7]Tregion!$G21</f>
        <v>24.25</v>
      </c>
      <c r="E21" s="58">
        <f>[8]Tregion!$G21</f>
        <v>24.25</v>
      </c>
      <c r="F21" s="57">
        <f>[9]Tregion!$G21</f>
        <v>20.75</v>
      </c>
      <c r="G21" s="58">
        <f>[10]Tbasis!$E20</f>
        <v>19.75</v>
      </c>
      <c r="H21" s="57"/>
      <c r="I21" s="58">
        <f>[11]Tregion!$G21</f>
        <v>24.899999618530298</v>
      </c>
      <c r="J21" s="57"/>
      <c r="K21" s="58"/>
      <c r="L21" s="57"/>
      <c r="M21" s="58"/>
      <c r="N21" s="57"/>
      <c r="O21" s="58"/>
      <c r="Q21" s="57"/>
      <c r="R21" s="58">
        <f>[12]Tregion!$G21</f>
        <v>30.002496795654295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3.1260000000000003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5">
      <c r="A22" s="50">
        <f>[5]Tregion!$A22</f>
        <v>37199</v>
      </c>
      <c r="B22" s="57">
        <f>[5]Tregion!$G22</f>
        <v>19.25</v>
      </c>
      <c r="C22" s="58">
        <f>[6]Tregion!$G22</f>
        <v>24.25</v>
      </c>
      <c r="D22" s="57">
        <f>[7]Tregion!$G22</f>
        <v>24.25</v>
      </c>
      <c r="E22" s="58">
        <f>[8]Tregion!$G22</f>
        <v>24.25</v>
      </c>
      <c r="F22" s="57">
        <f>[9]Tregion!$G22</f>
        <v>20.75</v>
      </c>
      <c r="G22" s="58">
        <f>[10]Tbasis!$E21</f>
        <v>19.75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30.002496795654295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3.0310000000000001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5">
      <c r="A23" s="50">
        <f>[5]Tregion!$A23</f>
        <v>37200</v>
      </c>
      <c r="B23" s="57">
        <f>[5]Tregion!$G23</f>
        <v>19.25</v>
      </c>
      <c r="C23" s="58">
        <f>[6]Tregion!$G23</f>
        <v>24.25</v>
      </c>
      <c r="D23" s="57">
        <f>[7]Tregion!$G23</f>
        <v>24.25</v>
      </c>
      <c r="E23" s="58">
        <f>[8]Tregion!$G23</f>
        <v>24.25</v>
      </c>
      <c r="F23" s="57">
        <f>[9]Tregion!$G23</f>
        <v>20.75</v>
      </c>
      <c r="G23" s="58">
        <f>[10]Tbasis!$E22</f>
        <v>19.75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29.999996261596678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3.0590000000000002</v>
      </c>
      <c r="AM23" s="40">
        <f>[4]Curves!$J29</f>
        <v>0.14000000000000001</v>
      </c>
      <c r="AN23" s="40">
        <f>AO23+0.1</f>
        <v>0.59</v>
      </c>
      <c r="AO23" s="40">
        <f>[4]Curves!$K29</f>
        <v>0.49</v>
      </c>
      <c r="AP23" s="40">
        <f>[4]Curves!$G29</f>
        <v>0.62</v>
      </c>
    </row>
    <row r="24" spans="1:42" x14ac:dyDescent="0.25">
      <c r="A24" s="50">
        <f>[5]Tregion!$A24</f>
        <v>37201</v>
      </c>
      <c r="B24" s="57">
        <f>[5]Tregion!$G24</f>
        <v>19.25</v>
      </c>
      <c r="C24" s="58">
        <f>[6]Tregion!$G24</f>
        <v>24.25</v>
      </c>
      <c r="D24" s="57">
        <f>[7]Tregion!$G24</f>
        <v>24.25</v>
      </c>
      <c r="E24" s="58">
        <f>[8]Tregion!$G24</f>
        <v>24.25</v>
      </c>
      <c r="F24" s="57">
        <f>[9]Tregion!$G24</f>
        <v>20.75</v>
      </c>
      <c r="G24" s="58">
        <f>[10]Tbasis!$E23</f>
        <v>19.75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29.999998168945311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3.109</v>
      </c>
      <c r="AM24" s="40">
        <f>[4]Curves!$J30</f>
        <v>0.13500000000000001</v>
      </c>
      <c r="AN24" s="40">
        <f t="shared" ref="AN24:AN30" si="1">AO24</f>
        <v>0.81</v>
      </c>
      <c r="AO24" s="40">
        <f>[4]Curves!$K30</f>
        <v>0.81</v>
      </c>
      <c r="AP24" s="40">
        <f>[4]Curves!$G30</f>
        <v>0.97</v>
      </c>
    </row>
    <row r="25" spans="1:42" x14ac:dyDescent="0.25">
      <c r="A25" s="50">
        <f>[5]Tregion!$A25</f>
        <v>37202</v>
      </c>
      <c r="B25" s="57">
        <f>[5]Tregion!$G25</f>
        <v>19.25</v>
      </c>
      <c r="C25" s="58">
        <f>[6]Tregion!$G25</f>
        <v>24.25</v>
      </c>
      <c r="D25" s="57">
        <f>[7]Tregion!$G25</f>
        <v>24.25</v>
      </c>
      <c r="E25" s="58">
        <f>[8]Tregion!$G25</f>
        <v>24.25</v>
      </c>
      <c r="F25" s="57">
        <f>[9]Tregion!$G25</f>
        <v>20.75</v>
      </c>
      <c r="G25" s="58">
        <f>[10]Tbasis!$E24</f>
        <v>19.75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29.999998168945311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3.1510000000000002</v>
      </c>
      <c r="AM25" s="40">
        <f>[4]Curves!$J31</f>
        <v>3.5000000000000003E-2</v>
      </c>
      <c r="AN25" s="40">
        <f t="shared" si="1"/>
        <v>1.08</v>
      </c>
      <c r="AO25" s="40">
        <f>[4]Curves!$K31</f>
        <v>1.08</v>
      </c>
      <c r="AP25" s="40">
        <f>[4]Curves!$G31</f>
        <v>1.85</v>
      </c>
    </row>
    <row r="26" spans="1:42" x14ac:dyDescent="0.25">
      <c r="A26" s="50">
        <f>[5]Tregion!$A26</f>
        <v>37203</v>
      </c>
      <c r="B26" s="57">
        <f>[5]Tregion!$G26</f>
        <v>19.25</v>
      </c>
      <c r="C26" s="58">
        <f>[6]Tregion!$G26</f>
        <v>24.25</v>
      </c>
      <c r="D26" s="57">
        <f>[7]Tregion!$G26</f>
        <v>24.25</v>
      </c>
      <c r="E26" s="58">
        <f>[8]Tregion!$G26</f>
        <v>24.25</v>
      </c>
      <c r="F26" s="57">
        <f>[9]Tregion!$G26</f>
        <v>20.75</v>
      </c>
      <c r="G26" s="58">
        <f>[10]Tbasis!$E25</f>
        <v>19.75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29.999998168945311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3.1910000000000003</v>
      </c>
      <c r="AM26" s="40">
        <f>[4]Curves!$J32</f>
        <v>3.5000000000000003E-2</v>
      </c>
      <c r="AN26" s="40">
        <f t="shared" si="1"/>
        <v>1.08</v>
      </c>
      <c r="AO26" s="40">
        <f>[4]Curves!$K32</f>
        <v>1.08</v>
      </c>
      <c r="AP26" s="40">
        <f>[4]Curves!$G32</f>
        <v>1.85</v>
      </c>
    </row>
    <row r="27" spans="1:42" x14ac:dyDescent="0.25">
      <c r="A27" s="50">
        <f>[5]Tregion!$A27</f>
        <v>37204</v>
      </c>
      <c r="B27" s="57">
        <f>[5]Tregion!$G27</f>
        <v>19.25</v>
      </c>
      <c r="C27" s="58">
        <f>[6]Tregion!$G27</f>
        <v>24.25</v>
      </c>
      <c r="D27" s="57">
        <f>[7]Tregion!$G27</f>
        <v>24.25</v>
      </c>
      <c r="E27" s="58">
        <f>[8]Tregion!$G27</f>
        <v>24.25</v>
      </c>
      <c r="F27" s="57">
        <f>[9]Tregion!$G27</f>
        <v>20.75</v>
      </c>
      <c r="G27" s="58">
        <f>[10]Tbasis!$E26</f>
        <v>19.75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29.999998168945311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3.1910000000000003</v>
      </c>
      <c r="AM27" s="40">
        <f>[4]Curves!$J33</f>
        <v>3.5000000000000003E-2</v>
      </c>
      <c r="AN27" s="40">
        <f t="shared" si="1"/>
        <v>0.59</v>
      </c>
      <c r="AO27" s="40">
        <f>[4]Curves!$K33</f>
        <v>0.59</v>
      </c>
      <c r="AP27" s="40">
        <f>[4]Curves!$G33</f>
        <v>0.66</v>
      </c>
    </row>
    <row r="28" spans="1:42" x14ac:dyDescent="0.25">
      <c r="A28" s="50">
        <f>[5]Tregion!$A28</f>
        <v>37205</v>
      </c>
      <c r="B28" s="57">
        <f>[5]Tregion!$G28</f>
        <v>19.25</v>
      </c>
      <c r="C28" s="58">
        <f>[6]Tregion!$G28</f>
        <v>24.25</v>
      </c>
      <c r="D28" s="57">
        <f>[7]Tregion!$G28</f>
        <v>24.25</v>
      </c>
      <c r="E28" s="58">
        <f>[8]Tregion!$G28</f>
        <v>24.25</v>
      </c>
      <c r="F28" s="57">
        <f>[9]Tregion!$G28</f>
        <v>20.75</v>
      </c>
      <c r="G28" s="58">
        <f>[10]Tbasis!$E27</f>
        <v>19.75</v>
      </c>
      <c r="H28" s="57"/>
      <c r="I28" s="58">
        <f>[11]Tregion!$G28</f>
        <v>26</v>
      </c>
      <c r="J28" s="57"/>
      <c r="K28" s="58"/>
      <c r="L28" s="57"/>
      <c r="M28" s="58"/>
      <c r="N28" s="57"/>
      <c r="O28" s="58"/>
      <c r="Q28" s="57"/>
      <c r="R28" s="58">
        <f>[12]Tregion!$G28</f>
        <v>29.999998168945311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3.214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37206</v>
      </c>
      <c r="B29" s="57">
        <f>[5]Tregion!$G29</f>
        <v>19.25</v>
      </c>
      <c r="C29" s="58">
        <f>[6]Tregion!$G29</f>
        <v>24.25</v>
      </c>
      <c r="D29" s="57">
        <f>[7]Tregion!$G29</f>
        <v>24.25</v>
      </c>
      <c r="E29" s="58">
        <f>[8]Tregion!$G29</f>
        <v>24.25</v>
      </c>
      <c r="F29" s="57">
        <f>[9]Tregion!$G29</f>
        <v>20.75</v>
      </c>
      <c r="G29" s="58">
        <f>[10]Tbasis!$E28</f>
        <v>19.75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29.999998168945311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3.3940000000000001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37207</v>
      </c>
      <c r="B30" s="57">
        <f>[5]Tregion!$G30</f>
        <v>19.25</v>
      </c>
      <c r="C30" s="58">
        <f>[6]Tregion!$G30</f>
        <v>24.25</v>
      </c>
      <c r="D30" s="57">
        <f>[7]Tregion!$G30</f>
        <v>24.25</v>
      </c>
      <c r="E30" s="58">
        <f>[8]Tregion!$G30</f>
        <v>24.25</v>
      </c>
      <c r="F30" s="57">
        <f>[9]Tregion!$G30</f>
        <v>20.75</v>
      </c>
      <c r="G30" s="58">
        <f>[10]Tbasis!$E29</f>
        <v>19.75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29.999998168945311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3.6060000000000003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37208</v>
      </c>
      <c r="B31" s="57">
        <f>[5]Tregion!$G31</f>
        <v>19.25</v>
      </c>
      <c r="C31" s="58">
        <f>[6]Tregion!$G31</f>
        <v>24.25</v>
      </c>
      <c r="D31" s="57">
        <f>[7]Tregion!$G31</f>
        <v>24.25</v>
      </c>
      <c r="E31" s="58">
        <f>[8]Tregion!$G31</f>
        <v>24.25</v>
      </c>
      <c r="F31" s="57">
        <f>[9]Tregion!$G31</f>
        <v>20.75</v>
      </c>
      <c r="G31" s="58">
        <f>[10]Tbasis!$E30</f>
        <v>19.75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30.004999237060545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3.7240000000000002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37209</v>
      </c>
      <c r="B32" s="57">
        <f>[5]Tregion!$G32</f>
        <v>19.25</v>
      </c>
      <c r="C32" s="58">
        <f>[6]Tregion!$G32</f>
        <v>24.25</v>
      </c>
      <c r="D32" s="57">
        <f>[7]Tregion!$G32</f>
        <v>24.25</v>
      </c>
      <c r="E32" s="58">
        <f>[8]Tregion!$G32</f>
        <v>24.25</v>
      </c>
      <c r="F32" s="57">
        <f>[9]Tregion!$G32</f>
        <v>20.75</v>
      </c>
      <c r="G32" s="58">
        <f>[10]Tbasis!$E31</f>
        <v>19.75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30.004999237060545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3.6340000000000003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37210</v>
      </c>
      <c r="B33" s="57">
        <f>[5]Tregion!$G33</f>
        <v>19.25</v>
      </c>
      <c r="C33" s="58">
        <f>[6]Tregion!$G33</f>
        <v>24.25</v>
      </c>
      <c r="D33" s="57">
        <f>[7]Tregion!$G33</f>
        <v>24.25</v>
      </c>
      <c r="E33" s="58">
        <f>[8]Tregion!$G33</f>
        <v>24.25</v>
      </c>
      <c r="F33" s="57">
        <f>[9]Tregion!$G33</f>
        <v>20.75</v>
      </c>
      <c r="G33" s="58">
        <f>[10]Tbasis!$E32</f>
        <v>19.75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30.004999237060545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3.5290000000000004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37211</v>
      </c>
      <c r="B34" s="57">
        <f>[5]Tregion!$G34</f>
        <v>19.25</v>
      </c>
      <c r="C34" s="58">
        <f>[6]Tregion!$G34</f>
        <v>24.25</v>
      </c>
      <c r="D34" s="57">
        <f>[7]Tregion!$G34</f>
        <v>24.25</v>
      </c>
      <c r="E34" s="58">
        <f>[8]Tregion!$G34</f>
        <v>24.25</v>
      </c>
      <c r="F34" s="57">
        <f>[9]Tregion!$G34</f>
        <v>20.75</v>
      </c>
      <c r="G34" s="58">
        <f>[10]Tbasis!$E33</f>
        <v>19.75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29.997499542236326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3.4040000000000004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37212</v>
      </c>
      <c r="B35" s="57">
        <f>[5]Tregion!$G35</f>
        <v>19.25</v>
      </c>
      <c r="C35" s="58">
        <f>[6]Tregion!$G35</f>
        <v>24.25</v>
      </c>
      <c r="D35" s="57">
        <f>[7]Tregion!$G35</f>
        <v>24.25</v>
      </c>
      <c r="E35" s="58">
        <f>[8]Tregion!$G35</f>
        <v>24.25</v>
      </c>
      <c r="F35" s="57">
        <f>[9]Tregion!$G35</f>
        <v>20.75</v>
      </c>
      <c r="G35" s="58">
        <f>[10]Tbasis!$E34</f>
        <v>19.75</v>
      </c>
      <c r="H35" s="57"/>
      <c r="I35" s="58">
        <f>[11]Tregion!$G35</f>
        <v>26</v>
      </c>
      <c r="J35" s="57"/>
      <c r="K35" s="58"/>
      <c r="L35" s="57"/>
      <c r="M35" s="58"/>
      <c r="N35" s="57"/>
      <c r="O35" s="58"/>
      <c r="Q35" s="57"/>
      <c r="R35" s="58">
        <f>[12]Tregion!$G35</f>
        <v>29.995000915527342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3.4140000000000001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37213</v>
      </c>
      <c r="B36" s="57">
        <f>[5]Tregion!$G36</f>
        <v>19.25</v>
      </c>
      <c r="C36" s="58">
        <f>[6]Tregion!$G36</f>
        <v>24.25</v>
      </c>
      <c r="D36" s="57">
        <f>[7]Tregion!$G36</f>
        <v>24.25</v>
      </c>
      <c r="E36" s="58">
        <f>[8]Tregion!$G36</f>
        <v>24.25</v>
      </c>
      <c r="F36" s="57">
        <f>[9]Tregion!$G36</f>
        <v>20.75</v>
      </c>
      <c r="G36" s="58">
        <f>[10]Tbasis!$E35</f>
        <v>19.75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30.002500610351561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3.4390000000000001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37214</v>
      </c>
      <c r="B37" s="57">
        <f>[5]Tregion!$G37</f>
        <v>19.25</v>
      </c>
      <c r="C37" s="58">
        <f>[6]Tregion!$G37</f>
        <v>24.25</v>
      </c>
      <c r="D37" s="57">
        <f>[7]Tregion!$G37</f>
        <v>24.25</v>
      </c>
      <c r="E37" s="58">
        <f>[8]Tregion!$G37</f>
        <v>24.25</v>
      </c>
      <c r="F37" s="57">
        <f>[9]Tregion!$G37</f>
        <v>20.75</v>
      </c>
      <c r="G37" s="58">
        <f>[10]Tbasis!$E36</f>
        <v>19.75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30.002500610351561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3.464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18.728999999999999</v>
      </c>
      <c r="C38" s="58">
        <f>[6]Tregion!$G38</f>
        <v>25.333000000000002</v>
      </c>
      <c r="D38" s="57">
        <f>[7]Tregion!$G38</f>
        <v>25.521000000000001</v>
      </c>
      <c r="E38" s="58">
        <f>[8]Tregion!$G38</f>
        <v>24.897000000000002</v>
      </c>
      <c r="F38" s="57">
        <f>[9]Tregion!$G38</f>
        <v>18.850000000000001</v>
      </c>
      <c r="G38" s="58">
        <f>[10]Tbasis!$E37</f>
        <v>19.228999999999999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29.995445445000069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3.496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21.197000000000003</v>
      </c>
      <c r="C39" s="58">
        <f>[6]Tregion!$G39</f>
        <v>28.79</v>
      </c>
      <c r="D39" s="57">
        <f>[7]Tregion!$G39</f>
        <v>29.556000000000001</v>
      </c>
      <c r="E39" s="58">
        <f>[8]Tregion!$G39</f>
        <v>28.516000000000002</v>
      </c>
      <c r="F39" s="57">
        <f>[9]Tregion!$G39</f>
        <v>22.452000000000002</v>
      </c>
      <c r="G39" s="58">
        <f>[10]Tbasis!$E38</f>
        <v>22.197000000000003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35.033499346245783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3.4940000000000002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21.835000000000001</v>
      </c>
      <c r="C40" s="58">
        <f>[6]Tregion!$G40</f>
        <v>27.149000000000001</v>
      </c>
      <c r="D40" s="57">
        <f>[7]Tregion!$G40</f>
        <v>27.81</v>
      </c>
      <c r="E40" s="58">
        <f>[8]Tregion!$G40</f>
        <v>28.141000000000002</v>
      </c>
      <c r="F40" s="57">
        <f>[9]Tregion!$G40</f>
        <v>23.934999999999999</v>
      </c>
      <c r="G40" s="58">
        <f>[10]Tbasis!$E39</f>
        <v>22.585000000000001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25.704345145043007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3.5060000000000002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22.018000000000001</v>
      </c>
      <c r="C41" s="58">
        <f>[6]Tregion!$G41</f>
        <v>24.718</v>
      </c>
      <c r="D41" s="57">
        <f>[7]Tregion!$G41</f>
        <v>25.339000000000002</v>
      </c>
      <c r="E41" s="58">
        <f>[8]Tregion!$G41</f>
        <v>27.375</v>
      </c>
      <c r="F41" s="57">
        <f>[9]Tregion!$G41</f>
        <v>24.161000000000001</v>
      </c>
      <c r="G41" s="58">
        <f>[10]Tbasis!$E40</f>
        <v>22.648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25.498165496867564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3.6720000000000002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22.077000000000002</v>
      </c>
      <c r="C42" s="58">
        <f>[6]Tregion!$G42</f>
        <v>22.137</v>
      </c>
      <c r="D42" s="57">
        <f>[7]Tregion!$G42</f>
        <v>21.476000000000003</v>
      </c>
      <c r="E42" s="58">
        <f>[8]Tregion!$G42</f>
        <v>26.04</v>
      </c>
      <c r="F42" s="57">
        <f>[9]Tregion!$G42</f>
        <v>24.298000000000002</v>
      </c>
      <c r="G42" s="58">
        <f>[10]Tbasis!$E41</f>
        <v>22.707000000000001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24.925380489180164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3.81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22.3</v>
      </c>
      <c r="C43" s="58">
        <f>[6]Tregion!$G43</f>
        <v>19.083000000000002</v>
      </c>
      <c r="D43" s="57">
        <f>[7]Tregion!$G43</f>
        <v>18.217000000000002</v>
      </c>
      <c r="E43" s="58">
        <f>[8]Tregion!$G43</f>
        <v>21.883000000000003</v>
      </c>
      <c r="F43" s="57">
        <f>[9]Tregion!$G43</f>
        <v>24.733000000000001</v>
      </c>
      <c r="G43" s="58">
        <f>[10]Tbasis!$E42</f>
        <v>23.3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23.763553098516109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3.85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21.29</v>
      </c>
      <c r="C44" s="58">
        <f>[6]Tregion!$G44</f>
        <v>21.177</v>
      </c>
      <c r="D44" s="57">
        <f>[7]Tregion!$G44</f>
        <v>19.798000000000002</v>
      </c>
      <c r="E44" s="58">
        <f>[8]Tregion!$G44</f>
        <v>24.181000000000001</v>
      </c>
      <c r="F44" s="57">
        <f>[9]Tregion!$G44</f>
        <v>24.419</v>
      </c>
      <c r="G44" s="58">
        <f>[10]Tbasis!$E43</f>
        <v>22.79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24.032630923072411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3.7450000000000001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20.25</v>
      </c>
      <c r="C45" s="58">
        <f>[6]Tregion!$G45</f>
        <v>22.188000000000002</v>
      </c>
      <c r="D45" s="57">
        <f>[7]Tregion!$G45</f>
        <v>20.813000000000002</v>
      </c>
      <c r="E45" s="58">
        <f>[8]Tregion!$G45</f>
        <v>25.896000000000001</v>
      </c>
      <c r="F45" s="57">
        <f>[9]Tregion!$G45</f>
        <v>23.917000000000002</v>
      </c>
      <c r="G45" s="58">
        <f>[10]Tbasis!$E44</f>
        <v>22.75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24.507318500861448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3.609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30.164999999999999</v>
      </c>
      <c r="C46" s="58">
        <f>[6]Tregion!$G46</f>
        <v>30.294</v>
      </c>
      <c r="D46" s="57">
        <f>[7]Tregion!$G46</f>
        <v>29.036000000000001</v>
      </c>
      <c r="E46" s="58">
        <f>[8]Tregion!$G46</f>
        <v>29.81</v>
      </c>
      <c r="F46" s="57">
        <f>[9]Tregion!$G46</f>
        <v>31.194000000000003</v>
      </c>
      <c r="G46" s="58">
        <f>[10]Tbasis!$E45</f>
        <v>33.664999999999999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24.906635481282883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3.4550000000000001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30.629000000000001</v>
      </c>
      <c r="C47" s="58">
        <f>[6]Tregion!$G47</f>
        <v>34.79</v>
      </c>
      <c r="D47" s="57">
        <f>[7]Tregion!$G47</f>
        <v>33.387</v>
      </c>
      <c r="E47" s="58">
        <f>[8]Tregion!$G47</f>
        <v>30.532</v>
      </c>
      <c r="F47" s="57">
        <f>[9]Tregion!$G47</f>
        <v>31.694000000000003</v>
      </c>
      <c r="G47" s="58">
        <f>[10]Tbasis!$E46</f>
        <v>35.629000000000005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25.286359657479672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3.47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24.574999999999999</v>
      </c>
      <c r="C48" s="58">
        <f>[6]Tregion!$G48</f>
        <v>29.9</v>
      </c>
      <c r="D48" s="57">
        <f>[7]Tregion!$G48</f>
        <v>28.85</v>
      </c>
      <c r="E48" s="58">
        <f>[8]Tregion!$G48</f>
        <v>29.975000000000001</v>
      </c>
      <c r="F48" s="57">
        <f>[9]Tregion!$G48</f>
        <v>25.55</v>
      </c>
      <c r="G48" s="58">
        <f>[10]Tbasis!$E47</f>
        <v>28.074999999999999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25.290889797939176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3.508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24.484000000000002</v>
      </c>
      <c r="C49" s="58">
        <f>[6]Tregion!$G49</f>
        <v>28.694000000000003</v>
      </c>
      <c r="D49" s="57">
        <f>[7]Tregion!$G49</f>
        <v>26.806000000000001</v>
      </c>
      <c r="E49" s="58">
        <f>[8]Tregion!$G49</f>
        <v>25.621000000000002</v>
      </c>
      <c r="F49" s="57">
        <f>[9]Tregion!$G49</f>
        <v>25.984000000000002</v>
      </c>
      <c r="G49" s="58">
        <f>[10]Tbasis!$E48</f>
        <v>25.734000000000002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25.510243446049323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3.5530000000000004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23.584</v>
      </c>
      <c r="C50" s="58">
        <f>[6]Tregion!$G50</f>
        <v>22.167000000000002</v>
      </c>
      <c r="D50" s="57">
        <f>[7]Tregion!$G50</f>
        <v>23.5</v>
      </c>
      <c r="E50" s="58">
        <f>[8]Tregion!$G50</f>
        <v>27</v>
      </c>
      <c r="F50" s="57">
        <f>[9]Tregion!$G50</f>
        <v>23.958000000000002</v>
      </c>
      <c r="G50" s="58">
        <f>[10]Tbasis!$E49</f>
        <v>24.584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27.948583031802638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3.5910000000000002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21.669</v>
      </c>
      <c r="C51" s="58">
        <f>[6]Tregion!$G51</f>
        <v>28.315000000000001</v>
      </c>
      <c r="D51" s="57">
        <f>[7]Tregion!$G51</f>
        <v>29.702000000000002</v>
      </c>
      <c r="E51" s="58">
        <f>[8]Tregion!$G51</f>
        <v>27.444000000000003</v>
      </c>
      <c r="F51" s="57">
        <f>[9]Tregion!$G51</f>
        <v>23.311</v>
      </c>
      <c r="G51" s="58">
        <f>[10]Tbasis!$E50</f>
        <v>22.669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29.936897140566622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3.585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22.492000000000001</v>
      </c>
      <c r="C52" s="58">
        <f>[6]Tregion!$G52</f>
        <v>27.234000000000002</v>
      </c>
      <c r="D52" s="57">
        <f>[7]Tregion!$G52</f>
        <v>28.556000000000001</v>
      </c>
      <c r="E52" s="58">
        <f>[8]Tregion!$G52</f>
        <v>26.629000000000001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31.04604341617857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3.585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22.714000000000002</v>
      </c>
      <c r="C53" s="58">
        <f>[6]Tregion!$G53</f>
        <v>27.054000000000002</v>
      </c>
      <c r="D53" s="57">
        <f>[7]Tregion!$G53</f>
        <v>27.429000000000002</v>
      </c>
      <c r="E53" s="58">
        <f>[8]Tregion!$G53</f>
        <v>24.643000000000001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30.20723396331968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3.7370000000000001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21.952000000000002</v>
      </c>
      <c r="C54" s="58">
        <f>[6]Tregion!$G54</f>
        <v>25.649000000000001</v>
      </c>
      <c r="D54" s="57">
        <f>[7]Tregion!$G54</f>
        <v>25.048000000000002</v>
      </c>
      <c r="E54" s="58">
        <f>[8]Tregion!$G54</f>
        <v>23.629000000000001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29.226799057255249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3.8849999999999998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21.6</v>
      </c>
      <c r="C55" s="58">
        <f>[6]Tregion!$G55</f>
        <v>23.717000000000002</v>
      </c>
      <c r="D55" s="57">
        <f>[7]Tregion!$G55</f>
        <v>21.567</v>
      </c>
      <c r="E55" s="58">
        <f>[8]Tregion!$G55</f>
        <v>23.3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27.824432993160464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3.9474999999999998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21.411000000000001</v>
      </c>
      <c r="C56" s="58">
        <f>[6]Tregion!$G56</f>
        <v>14.863000000000001</v>
      </c>
      <c r="D56" s="57">
        <f>[7]Tregion!$G56</f>
        <v>11.742000000000001</v>
      </c>
      <c r="E56" s="58">
        <f>[8]Tregion!$G56</f>
        <v>24.085000000000001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27.921343930472965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3.8424999999999998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22.25</v>
      </c>
      <c r="C57" s="58">
        <f>[6]Tregion!$G57</f>
        <v>17.938000000000002</v>
      </c>
      <c r="D57" s="57">
        <f>[7]Tregion!$G57</f>
        <v>14.083</v>
      </c>
      <c r="E57" s="58">
        <f>[8]Tregion!$G57</f>
        <v>25.479000000000003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28.15860146593575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3.7065000000000001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26.734000000000002</v>
      </c>
      <c r="C58" s="58">
        <f>[6]Tregion!$G58</f>
        <v>37.015999999999998</v>
      </c>
      <c r="D58" s="57">
        <f>[7]Tregion!$G58</f>
        <v>35.46</v>
      </c>
      <c r="E58" s="58">
        <f>[8]Tregion!$G58</f>
        <v>31.306000000000001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28.395355735156087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3.5525000000000002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30.452000000000002</v>
      </c>
      <c r="C59" s="58">
        <f>[6]Tregion!$G59</f>
        <v>39.091999999999999</v>
      </c>
      <c r="D59" s="57">
        <f>[7]Tregion!$G59</f>
        <v>37.492000000000004</v>
      </c>
      <c r="E59" s="58">
        <f>[8]Tregion!$G59</f>
        <v>26.934999999999999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28.69733666260943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3.5674999999999999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28.792000000000002</v>
      </c>
      <c r="C60" s="58">
        <f>[6]Tregion!$G60</f>
        <v>33.353999999999999</v>
      </c>
      <c r="D60" s="57">
        <f>[7]Tregion!$G60</f>
        <v>31.896000000000001</v>
      </c>
      <c r="E60" s="58">
        <f>[8]Tregion!$G60</f>
        <v>27.313000000000002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28.68016082052457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3.6055000000000001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24.919</v>
      </c>
      <c r="C61" s="58">
        <f>[6]Tregion!$G61</f>
        <v>29.153000000000002</v>
      </c>
      <c r="D61" s="57">
        <f>[7]Tregion!$G61</f>
        <v>27</v>
      </c>
      <c r="E61" s="58">
        <f>[8]Tregion!$G61</f>
        <v>25.887</v>
      </c>
      <c r="F61" s="57">
        <f>[9]Tregion!$G61</f>
        <v>27.194000000000003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28.794260202605116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3.6505000000000001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22.459</v>
      </c>
      <c r="C62" s="58">
        <f>[6]Tregion!$G62</f>
        <v>26.725000000000001</v>
      </c>
      <c r="D62" s="57">
        <f>[7]Tregion!$G62</f>
        <v>24.35</v>
      </c>
      <c r="E62" s="58">
        <f>[8]Tregion!$G62</f>
        <v>24.75</v>
      </c>
      <c r="F62" s="57">
        <f>[9]Tregion!$G62</f>
        <v>23.45</v>
      </c>
      <c r="G62" s="58">
        <f>[10]Tbasis!$E61</f>
        <v>23.339000000000002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30.772578500541954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3.6885000000000003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21.831</v>
      </c>
      <c r="C63" s="58">
        <f>[6]Tregion!$G63</f>
        <v>32.859000000000002</v>
      </c>
      <c r="D63" s="57">
        <f>[7]Tregion!$G63</f>
        <v>30.605</v>
      </c>
      <c r="E63" s="58">
        <f>[8]Tregion!$G63</f>
        <v>28.164999999999999</v>
      </c>
      <c r="F63" s="57">
        <f>[9]Tregion!$G63</f>
        <v>24.298999999999999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32.062489716975179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3.6825000000000001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23.009</v>
      </c>
      <c r="C64" s="58">
        <f>[6]Tregion!$G64</f>
        <v>27.069000000000003</v>
      </c>
      <c r="D64" s="57">
        <f>[7]Tregion!$G64</f>
        <v>27.819000000000003</v>
      </c>
      <c r="E64" s="58">
        <f>[8]Tregion!$G64</f>
        <v>26.262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32.432951563344083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3.6825000000000001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23.062000000000001</v>
      </c>
      <c r="C65" s="58">
        <f>[6]Tregion!$G65</f>
        <v>26.82</v>
      </c>
      <c r="D65" s="57">
        <f>[7]Tregion!$G65</f>
        <v>26.837</v>
      </c>
      <c r="E65" s="58">
        <f>[8]Tregion!$G65</f>
        <v>24.432000000000002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31.444039366060363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3.8345000000000002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22.785</v>
      </c>
      <c r="C66" s="58">
        <f>[6]Tregion!$G66</f>
        <v>25.96</v>
      </c>
      <c r="D66" s="57">
        <f>[7]Tregion!$G66</f>
        <v>25.173999999999999</v>
      </c>
      <c r="E66" s="58">
        <f>[8]Tregion!$G66</f>
        <v>24.202999999999999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30.164570295363635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3.9824999999999999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22.33</v>
      </c>
      <c r="C67" s="58">
        <f>[6]Tregion!$G67</f>
        <v>24.389000000000003</v>
      </c>
      <c r="D67" s="57">
        <f>[7]Tregion!$G67</f>
        <v>22.347000000000001</v>
      </c>
      <c r="E67" s="58">
        <f>[8]Tregion!$G67</f>
        <v>23.763000000000002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28.343378193920554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4.0475000000000003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21.954999999999998</v>
      </c>
      <c r="C68" s="58">
        <f>[6]Tregion!$G68</f>
        <v>16.788</v>
      </c>
      <c r="D68" s="57">
        <f>[7]Tregion!$G68</f>
        <v>13.94</v>
      </c>
      <c r="E68" s="58">
        <f>[8]Tregion!$G68</f>
        <v>24.193000000000001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28.482670614696726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3.9424999999999999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23.079000000000001</v>
      </c>
      <c r="C69" s="58">
        <f>[6]Tregion!$G69</f>
        <v>19.984000000000002</v>
      </c>
      <c r="D69" s="57">
        <f>[7]Tregion!$G69</f>
        <v>16.608000000000001</v>
      </c>
      <c r="E69" s="58">
        <f>[8]Tregion!$G69</f>
        <v>25.776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28.837046386938585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3.8065000000000002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26.102</v>
      </c>
      <c r="C70" s="58">
        <f>[6]Tregion!$G70</f>
        <v>35.216999999999999</v>
      </c>
      <c r="D70" s="57">
        <f>[7]Tregion!$G70</f>
        <v>33.679000000000002</v>
      </c>
      <c r="E70" s="58">
        <f>[8]Tregion!$G70</f>
        <v>30.22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29.258124501999994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3.6524999999999999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29.021000000000001</v>
      </c>
      <c r="C71" s="58">
        <f>[6]Tregion!$G71</f>
        <v>36.909999999999997</v>
      </c>
      <c r="D71" s="57">
        <f>[7]Tregion!$G71</f>
        <v>35.323</v>
      </c>
      <c r="E71" s="58">
        <f>[8]Tregion!$G71</f>
        <v>26.592000000000002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29.614991273531931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3.6675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27.943000000000001</v>
      </c>
      <c r="C72" s="58">
        <f>[6]Tregion!$G72</f>
        <v>32.317</v>
      </c>
      <c r="D72" s="57">
        <f>[7]Tregion!$G72</f>
        <v>30.843</v>
      </c>
      <c r="E72" s="58">
        <f>[8]Tregion!$G72</f>
        <v>26.97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29.559471144813653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3.7055000000000002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24.895</v>
      </c>
      <c r="C73" s="58">
        <f>[6]Tregion!$G73</f>
        <v>28.978000000000002</v>
      </c>
      <c r="D73" s="57">
        <f>[7]Tregion!$G73</f>
        <v>26.822000000000003</v>
      </c>
      <c r="E73" s="58">
        <f>[8]Tregion!$G73</f>
        <v>25.727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29.561578108820658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3.7505000000000002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23.45</v>
      </c>
      <c r="C74" s="58">
        <f>[6]Tregion!$G74</f>
        <v>27.054000000000002</v>
      </c>
      <c r="D74" s="57">
        <f>[7]Tregion!$G74</f>
        <v>24.897000000000002</v>
      </c>
      <c r="E74" s="58">
        <f>[8]Tregion!$G74</f>
        <v>25.266000000000002</v>
      </c>
      <c r="F74" s="57">
        <f>[9]Tregion!$G74</f>
        <v>24.425000000000001</v>
      </c>
      <c r="G74" s="58">
        <f>[10]Tbasis!$E73</f>
        <v>24.44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31.359601764448978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3.7885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22.507000000000001</v>
      </c>
      <c r="C75" s="58">
        <f>[6]Tregion!$G75</f>
        <v>32.145000000000003</v>
      </c>
      <c r="D75" s="57">
        <f>[7]Tregion!$G75</f>
        <v>29.988000000000003</v>
      </c>
      <c r="E75" s="58">
        <f>[8]Tregion!$G75</f>
        <v>27.906000000000002</v>
      </c>
      <c r="F75" s="57">
        <f>[9]Tregion!$G75</f>
        <v>24.803000000000001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32.738046167158842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3.7825000000000002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23.204999999999998</v>
      </c>
      <c r="C76" s="58">
        <f>[6]Tregion!$G76</f>
        <v>27.277000000000001</v>
      </c>
      <c r="D76" s="57">
        <f>[7]Tregion!$G76</f>
        <v>27.959</v>
      </c>
      <c r="E76" s="58">
        <f>[8]Tregion!$G76</f>
        <v>26.204999999999998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33.315379252832685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3.7825000000000002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23.604000000000003</v>
      </c>
      <c r="C77" s="58">
        <f>[6]Tregion!$G77</f>
        <v>27.396000000000001</v>
      </c>
      <c r="D77" s="57">
        <f>[7]Tregion!$G77</f>
        <v>27.306000000000001</v>
      </c>
      <c r="E77" s="58">
        <f>[8]Tregion!$G77</f>
        <v>25.134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32.324605973584902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3.9345000000000003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23.21</v>
      </c>
      <c r="C78" s="58">
        <f>[6]Tregion!$G78</f>
        <v>26.421000000000003</v>
      </c>
      <c r="D78" s="57">
        <f>[7]Tregion!$G78</f>
        <v>25.602</v>
      </c>
      <c r="E78" s="58">
        <f>[8]Tregion!$G78</f>
        <v>24.656000000000002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31.044365322212574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4.0824999999999996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22.81</v>
      </c>
      <c r="C79" s="58">
        <f>[6]Tregion!$G79</f>
        <v>24.993000000000002</v>
      </c>
      <c r="D79" s="57">
        <f>[7]Tregion!$G79</f>
        <v>22.992000000000001</v>
      </c>
      <c r="E79" s="58">
        <f>[8]Tregion!$G79</f>
        <v>24.217000000000002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29.176741089029889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4.1500000000000004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22.463000000000001</v>
      </c>
      <c r="C80" s="58">
        <f>[6]Tregion!$G80</f>
        <v>17.977</v>
      </c>
      <c r="D80" s="57">
        <f>[7]Tregion!$G80</f>
        <v>15.236000000000001</v>
      </c>
      <c r="E80" s="58">
        <f>[8]Tregion!$G80</f>
        <v>24.534000000000002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29.314558598224956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4.0449999999999999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23.401</v>
      </c>
      <c r="C81" s="58">
        <f>[6]Tregion!$G81</f>
        <v>20.963000000000001</v>
      </c>
      <c r="D81" s="57">
        <f>[7]Tregion!$G81</f>
        <v>17.736000000000001</v>
      </c>
      <c r="E81" s="58">
        <f>[8]Tregion!$G81</f>
        <v>26.092000000000002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29.667261332642632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3.9090000000000003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25.122</v>
      </c>
      <c r="C82" s="58">
        <f>[6]Tregion!$G82</f>
        <v>34.896000000000001</v>
      </c>
      <c r="D82" s="57">
        <f>[7]Tregion!$G82</f>
        <v>33.417999999999999</v>
      </c>
      <c r="E82" s="58">
        <f>[8]Tregion!$G82</f>
        <v>29.879000000000001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30.08677293430118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3.7549999999999999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29.097000000000001</v>
      </c>
      <c r="C83" s="58">
        <f>[6]Tregion!$G83</f>
        <v>36.863</v>
      </c>
      <c r="D83" s="57">
        <f>[7]Tregion!$G83</f>
        <v>35.244999999999997</v>
      </c>
      <c r="E83" s="58">
        <f>[8]Tregion!$G83</f>
        <v>27.753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30.442036844149374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3.77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27.602</v>
      </c>
      <c r="C84" s="58">
        <f>[6]Tregion!$G84</f>
        <v>32.353000000000002</v>
      </c>
      <c r="D84" s="57">
        <f>[7]Tregion!$G84</f>
        <v>30.863000000000003</v>
      </c>
      <c r="E84" s="58">
        <f>[8]Tregion!$G84</f>
        <v>27.318000000000001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30.385508884133465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3.8080000000000003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25.092000000000002</v>
      </c>
      <c r="C85" s="58">
        <f>[6]Tregion!$G85</f>
        <v>29.204000000000001</v>
      </c>
      <c r="D85" s="57">
        <f>[7]Tregion!$G85</f>
        <v>27.123000000000001</v>
      </c>
      <c r="E85" s="58">
        <f>[8]Tregion!$G85</f>
        <v>26.052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30.386013361083219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3.8530000000000002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23.956</v>
      </c>
      <c r="C86" s="58">
        <f>[6]Tregion!$G86</f>
        <v>27.417000000000002</v>
      </c>
      <c r="D86" s="57">
        <f>[7]Tregion!$G86</f>
        <v>25.323</v>
      </c>
      <c r="E86" s="58">
        <f>[8]Tregion!$G86</f>
        <v>25.602</v>
      </c>
      <c r="F86" s="57">
        <f>[9]Tregion!$G86</f>
        <v>24.891000000000002</v>
      </c>
      <c r="G86" s="58">
        <f>[10]Tbasis!$E85</f>
        <v>25.026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32.185359378498106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3.891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22.957000000000001</v>
      </c>
      <c r="C87" s="58">
        <f>[6]Tregion!$G87</f>
        <v>32.08</v>
      </c>
      <c r="D87" s="57">
        <f>[7]Tregion!$G87</f>
        <v>29.988000000000003</v>
      </c>
      <c r="E87" s="58">
        <f>[8]Tregion!$G87</f>
        <v>28.027000000000001</v>
      </c>
      <c r="F87" s="57">
        <f>[9]Tregion!$G87</f>
        <v>25.159000000000002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33.57320227432988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3.8849999999999998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23.571000000000002</v>
      </c>
      <c r="C88" s="58">
        <f>[6]Tregion!$G88</f>
        <v>27.542000000000002</v>
      </c>
      <c r="D88" s="57">
        <f>[7]Tregion!$G88</f>
        <v>28.113000000000003</v>
      </c>
      <c r="E88" s="58">
        <f>[8]Tregion!$G88</f>
        <v>26.508000000000003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28.717705635364851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3.8849999999999998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23.972000000000001</v>
      </c>
      <c r="C89" s="58">
        <f>[6]Tregion!$G89</f>
        <v>27.694000000000003</v>
      </c>
      <c r="D89" s="57">
        <f>[7]Tregion!$G89</f>
        <v>27.536000000000001</v>
      </c>
      <c r="E89" s="58">
        <f>[8]Tregion!$G89</f>
        <v>25.571000000000002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27.902116129346069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4.0369999999999999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23.613</v>
      </c>
      <c r="C90" s="58">
        <f>[6]Tregion!$G90</f>
        <v>26.848000000000003</v>
      </c>
      <c r="D90" s="57">
        <f>[7]Tregion!$G90</f>
        <v>26.001000000000001</v>
      </c>
      <c r="E90" s="58">
        <f>[8]Tregion!$G90</f>
        <v>25.155000000000001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26.841370235279729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4.1849999999999996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23.077999999999999</v>
      </c>
      <c r="C91" s="58">
        <f>[6]Tregion!$G91</f>
        <v>25.372</v>
      </c>
      <c r="D91" s="57">
        <f>[7]Tregion!$G91</f>
        <v>23.473000000000003</v>
      </c>
      <c r="E91" s="58">
        <f>[8]Tregion!$G91</f>
        <v>24.497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25.245900398489333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4.2549999999999999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23.108000000000001</v>
      </c>
      <c r="C92" s="58">
        <f>[6]Tregion!$G92</f>
        <v>19.503</v>
      </c>
      <c r="D92" s="57">
        <f>[7]Tregion!$G92</f>
        <v>16.897000000000002</v>
      </c>
      <c r="E92" s="58">
        <f>[8]Tregion!$G92</f>
        <v>25.183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25.37356753125821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4.1500000000000004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18.835000000000001</v>
      </c>
      <c r="E93" s="58">
        <f>[8]Tregion!$G93</f>
        <v>26.45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25.683114853176196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4.0140000000000002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24.828000000000003</v>
      </c>
      <c r="C94" s="58">
        <f>[6]Tregion!$G94</f>
        <v>34.551000000000002</v>
      </c>
      <c r="D94" s="57">
        <f>[7]Tregion!$G94</f>
        <v>33.067</v>
      </c>
      <c r="E94" s="58">
        <f>[8]Tregion!$G94</f>
        <v>29.857000000000003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26.048020325191576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3.86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28.509</v>
      </c>
      <c r="C95" s="58">
        <f>[6]Tregion!$G95</f>
        <v>36.408000000000001</v>
      </c>
      <c r="D95" s="57">
        <f>[7]Tregion!$G95</f>
        <v>34.756</v>
      </c>
      <c r="E95" s="58">
        <f>[8]Tregion!$G95</f>
        <v>27.971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26.358685682616912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3.875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27.314</v>
      </c>
      <c r="C96" s="58">
        <f>[6]Tregion!$G96</f>
        <v>32.284999999999997</v>
      </c>
      <c r="D96" s="57">
        <f>[7]Tregion!$G96</f>
        <v>30.745000000000001</v>
      </c>
      <c r="E96" s="58">
        <f>[8]Tregion!$G96</f>
        <v>27.529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26.322893744445704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3.9130000000000003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25.278000000000002</v>
      </c>
      <c r="C97" s="58">
        <f>[6]Tregion!$G97</f>
        <v>29.454999999999998</v>
      </c>
      <c r="D97" s="57">
        <f>[7]Tregion!$G97</f>
        <v>27.341000000000001</v>
      </c>
      <c r="E97" s="58">
        <f>[8]Tregion!$G97</f>
        <v>26.371000000000002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26.33432924618965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3.9580000000000002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24.438000000000002</v>
      </c>
      <c r="C98" s="58">
        <f>[6]Tregion!$G98</f>
        <v>27.834</v>
      </c>
      <c r="D98" s="57">
        <f>[7]Tregion!$G98</f>
        <v>25.704999999999998</v>
      </c>
      <c r="E98" s="58">
        <f>[8]Tregion!$G98</f>
        <v>25.957000000000001</v>
      </c>
      <c r="F98" s="57">
        <f>[9]Tregion!$G98</f>
        <v>25.327000000000002</v>
      </c>
      <c r="G98" s="58">
        <f>[10]Tbasis!$E97</f>
        <v>25.568000000000001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27.895825495191083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3.996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23.182000000000002</v>
      </c>
      <c r="C99" s="58">
        <f>[6]Tregion!$G99</f>
        <v>32.195</v>
      </c>
      <c r="D99" s="57">
        <f>[7]Tregion!$G99</f>
        <v>29.98</v>
      </c>
      <c r="E99" s="58">
        <f>[8]Tregion!$G99</f>
        <v>27.981000000000002</v>
      </c>
      <c r="F99" s="57">
        <f>[9]Tregion!$G99</f>
        <v>25.298000000000002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29.065459114723097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24.112000000000002</v>
      </c>
      <c r="C100" s="58">
        <f>[6]Tregion!$G100</f>
        <v>27.907</v>
      </c>
      <c r="D100" s="57">
        <f>[7]Tregion!$G100</f>
        <v>28.317</v>
      </c>
      <c r="E100" s="58">
        <f>[8]Tregion!$G100</f>
        <v>27.043000000000003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29.599804638233191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24.313000000000002</v>
      </c>
      <c r="C101" s="58">
        <f>[6]Tregion!$G101</f>
        <v>27.966000000000001</v>
      </c>
      <c r="D101" s="57">
        <f>[7]Tregion!$G101</f>
        <v>27.701000000000001</v>
      </c>
      <c r="E101" s="58">
        <f>[8]Tregion!$G101</f>
        <v>25.922000000000001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28.772487676668511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4.1420000000000003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24.001000000000001</v>
      </c>
      <c r="C102" s="58">
        <f>[6]Tregion!$G102</f>
        <v>27.254000000000001</v>
      </c>
      <c r="D102" s="57">
        <f>[7]Tregion!$G102</f>
        <v>26.306000000000001</v>
      </c>
      <c r="E102" s="58">
        <f>[8]Tregion!$G102</f>
        <v>25.556000000000001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27.700184999573743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4.29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23.52</v>
      </c>
      <c r="C103" s="58">
        <f>[6]Tregion!$G103</f>
        <v>25.944000000000003</v>
      </c>
      <c r="D103" s="57">
        <f>[7]Tregion!$G103</f>
        <v>24</v>
      </c>
      <c r="E103" s="58">
        <f>[8]Tregion!$G103</f>
        <v>24.921000000000003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26.051572482056461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4.3624999999999998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23.561</v>
      </c>
      <c r="C104" s="58">
        <f>[6]Tregion!$G104</f>
        <v>20.64</v>
      </c>
      <c r="D104" s="57">
        <f>[7]Tregion!$G104</f>
        <v>18.035</v>
      </c>
      <c r="E104" s="58">
        <f>[8]Tregion!$G104</f>
        <v>25.561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26.17114767455951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4.2575000000000003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24.031000000000002</v>
      </c>
      <c r="C105" s="58">
        <f>[6]Tregion!$G105</f>
        <v>22.908000000000001</v>
      </c>
      <c r="D105" s="57">
        <f>[7]Tregion!$G105</f>
        <v>19.805</v>
      </c>
      <c r="E105" s="58">
        <f>[8]Tregion!$G105</f>
        <v>26.747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26.472309693290988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4.1215000000000002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24.587</v>
      </c>
      <c r="C106" s="58">
        <f>[6]Tregion!$G106</f>
        <v>34.478000000000002</v>
      </c>
      <c r="D106" s="57">
        <f>[7]Tregion!$G106</f>
        <v>32.688000000000002</v>
      </c>
      <c r="E106" s="58">
        <f>[8]Tregion!$G106</f>
        <v>29.782</v>
      </c>
      <c r="F106" s="57">
        <f>[9]Tregion!$G106</f>
        <v>26.06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26.828678873120534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3.9674999999999998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27.998000000000001</v>
      </c>
      <c r="C107" s="58">
        <f>[6]Tregion!$G107</f>
        <v>36.29</v>
      </c>
      <c r="D107" s="57">
        <f>[7]Tregion!$G107</f>
        <v>34.261000000000003</v>
      </c>
      <c r="E107" s="58">
        <f>[8]Tregion!$G107</f>
        <v>28.131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27.129791724615192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3.9824999999999999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26.594000000000001</v>
      </c>
      <c r="C108" s="58">
        <f>[6]Tregion!$G108</f>
        <v>32.380000000000003</v>
      </c>
      <c r="D108" s="57">
        <f>[7]Tregion!$G108</f>
        <v>30.46</v>
      </c>
      <c r="E108" s="58">
        <f>[8]Tregion!$G108</f>
        <v>27.157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27.083449397780491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4.0205000000000002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25.635000000000002</v>
      </c>
      <c r="C109" s="58">
        <f>[6]Tregion!$G109</f>
        <v>30.097000000000001</v>
      </c>
      <c r="D109" s="57">
        <f>[7]Tregion!$G109</f>
        <v>27.676000000000002</v>
      </c>
      <c r="E109" s="58">
        <f>[8]Tregion!$G109</f>
        <v>26.958000000000002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27.084398416428758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4.0655000000000001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24.877000000000002</v>
      </c>
      <c r="C110" s="58">
        <f>[6]Tregion!$G110</f>
        <v>28.59</v>
      </c>
      <c r="D110" s="57">
        <f>[7]Tregion!$G110</f>
        <v>26.036000000000001</v>
      </c>
      <c r="E110" s="58">
        <f>[8]Tregion!$G110</f>
        <v>26.281000000000002</v>
      </c>
      <c r="F110" s="57">
        <f>[9]Tregion!$G110</f>
        <v>25.74</v>
      </c>
      <c r="G110" s="58">
        <f>[10]Tbasis!$E109</f>
        <v>26.037000000000003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28.640957166698836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4.1035000000000004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23.603000000000002</v>
      </c>
      <c r="C111" s="58">
        <f>[6]Tregion!$G111</f>
        <v>32.649000000000001</v>
      </c>
      <c r="D111" s="57">
        <f>[7]Tregion!$G111</f>
        <v>29.896000000000001</v>
      </c>
      <c r="E111" s="58">
        <f>[8]Tregion!$G111</f>
        <v>28.094000000000001</v>
      </c>
      <c r="F111" s="57">
        <f>[9]Tregion!$G111</f>
        <v>25.646000000000001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29.810588289593571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4.0975000000000001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24.417000000000002</v>
      </c>
      <c r="C112" s="58">
        <f>[6]Tregion!$G112</f>
        <v>28.94</v>
      </c>
      <c r="D112" s="57">
        <f>[7]Tregion!$G112</f>
        <v>28.427</v>
      </c>
      <c r="E112" s="58">
        <f>[8]Tregion!$G112</f>
        <v>27.27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30.364293538699521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4.0975000000000001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24.64</v>
      </c>
      <c r="C113" s="58">
        <f>[6]Tregion!$G113</f>
        <v>29.04</v>
      </c>
      <c r="D113" s="57">
        <f>[7]Tregion!$G113</f>
        <v>27.889000000000003</v>
      </c>
      <c r="E113" s="58">
        <f>[8]Tregion!$G113</f>
        <v>26.309000000000001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29.535943355402598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4.2495000000000003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24.176000000000002</v>
      </c>
      <c r="C114" s="58">
        <f>[6]Tregion!$G114</f>
        <v>28.236000000000001</v>
      </c>
      <c r="D114" s="57">
        <f>[7]Tregion!$G114</f>
        <v>26.475000000000001</v>
      </c>
      <c r="E114" s="58">
        <f>[8]Tregion!$G114</f>
        <v>25.6</v>
      </c>
      <c r="F114" s="57">
        <f>[9]Tregion!$G114</f>
        <v>26.838000000000001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28.46261993858985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4.3975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24.06</v>
      </c>
      <c r="C115" s="58">
        <f>[6]Tregion!$G115</f>
        <v>27.278000000000002</v>
      </c>
      <c r="D115" s="57">
        <f>[7]Tregion!$G115</f>
        <v>24.585000000000001</v>
      </c>
      <c r="E115" s="58">
        <f>[8]Tregion!$G115</f>
        <v>25.564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26.812706450312398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4.4725000000000001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23.922000000000001</v>
      </c>
      <c r="C116" s="58">
        <f>[6]Tregion!$G116</f>
        <v>22.088000000000001</v>
      </c>
      <c r="D116" s="57">
        <f>[7]Tregion!$G116</f>
        <v>18.89</v>
      </c>
      <c r="E116" s="58">
        <f>[8]Tregion!$G116</f>
        <v>25.906000000000002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26.931769637190261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4.3674999999999997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23.98</v>
      </c>
      <c r="C117" s="58">
        <f>[6]Tregion!$G117</f>
        <v>23.99</v>
      </c>
      <c r="D117" s="57">
        <f>[7]Tregion!$G117</f>
        <v>20.246000000000002</v>
      </c>
      <c r="E117" s="58">
        <f>[8]Tregion!$G117</f>
        <v>26.717000000000002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27.232461779989524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4.2315000000000005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25.233000000000001</v>
      </c>
      <c r="C118" s="58">
        <f>[6]Tregion!$G118</f>
        <v>35.451000000000001</v>
      </c>
      <c r="D118" s="57">
        <f>[7]Tregion!$G118</f>
        <v>32.562000000000005</v>
      </c>
      <c r="E118" s="58">
        <f>[8]Tregion!$G118</f>
        <v>30.14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27.588384631436199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4.0774999999999997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26.762</v>
      </c>
      <c r="C119" s="58">
        <f>[6]Tregion!$G119</f>
        <v>36.847000000000001</v>
      </c>
      <c r="D119" s="57">
        <f>[7]Tregion!$G119</f>
        <v>33.776000000000003</v>
      </c>
      <c r="E119" s="58">
        <f>[8]Tregion!$G119</f>
        <v>27.695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27.888996557722646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4.0925000000000002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26.939</v>
      </c>
      <c r="C120" s="58">
        <f>[6]Tregion!$G120</f>
        <v>33.520000000000003</v>
      </c>
      <c r="D120" s="57">
        <f>[7]Tregion!$G120</f>
        <v>30.568000000000001</v>
      </c>
      <c r="E120" s="58">
        <f>[8]Tregion!$G120</f>
        <v>27.906000000000002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27.842032708072519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4.1305000000000005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25.833000000000002</v>
      </c>
      <c r="C121" s="58">
        <f>[6]Tregion!$G121</f>
        <v>31.152000000000001</v>
      </c>
      <c r="D121" s="57">
        <f>[7]Tregion!$G121</f>
        <v>27.862000000000002</v>
      </c>
      <c r="E121" s="58">
        <f>[8]Tregion!$G121</f>
        <v>27.234999999999999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27.842393968049468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4.1755000000000004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25.121000000000002</v>
      </c>
      <c r="C122" s="58">
        <f>[6]Tregion!$G122</f>
        <v>29.692</v>
      </c>
      <c r="D122" s="57">
        <f>[7]Tregion!$G122</f>
        <v>26.182000000000002</v>
      </c>
      <c r="E122" s="58">
        <f>[8]Tregion!$G122</f>
        <v>26.287000000000003</v>
      </c>
      <c r="F122" s="57">
        <f>[9]Tregion!$G122</f>
        <v>25.897000000000002</v>
      </c>
      <c r="G122" s="58">
        <f>[10]Tbasis!$E121</f>
        <v>26.291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29.245022390419869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4.2134999999999998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24.139000000000003</v>
      </c>
      <c r="C123" s="58">
        <f>[6]Tregion!$G123</f>
        <v>33.553000000000004</v>
      </c>
      <c r="D123" s="57">
        <f>[7]Tregion!$G123</f>
        <v>29.913</v>
      </c>
      <c r="E123" s="58">
        <f>[8]Tregion!$G123</f>
        <v>28.456000000000003</v>
      </c>
      <c r="F123" s="57">
        <f>[9]Tregion!$G123</f>
        <v>26.133000000000003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30.429428124880125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4.2074999999999996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24.711000000000002</v>
      </c>
      <c r="C124" s="58">
        <f>[6]Tregion!$G124</f>
        <v>30.191000000000003</v>
      </c>
      <c r="D124" s="57">
        <f>[7]Tregion!$G124</f>
        <v>28.548000000000002</v>
      </c>
      <c r="E124" s="58">
        <f>[8]Tregion!$G124</f>
        <v>27.497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31.018806412686075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4.2074999999999996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24.921000000000003</v>
      </c>
      <c r="C125" s="58">
        <f>[6]Tregion!$G125</f>
        <v>30.238000000000003</v>
      </c>
      <c r="D125" s="57">
        <f>[7]Tregion!$G125</f>
        <v>28.037000000000003</v>
      </c>
      <c r="E125" s="58">
        <f>[8]Tregion!$G125</f>
        <v>26.561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30.204706206239223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4.3595000000000006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26.736000000000001</v>
      </c>
      <c r="E126" s="58">
        <f>[8]Tregion!$G126</f>
        <v>25.948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29.143048560316164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4.5075000000000003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24.413</v>
      </c>
      <c r="C127" s="58">
        <f>[6]Tregion!$G127</f>
        <v>28.578000000000003</v>
      </c>
      <c r="D127" s="57">
        <f>[7]Tregion!$G127</f>
        <v>24.999000000000002</v>
      </c>
      <c r="E127" s="58">
        <f>[8]Tregion!$G127</f>
        <v>25.937000000000001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27.226676929475932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4.585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24.13</v>
      </c>
      <c r="C128" s="58">
        <f>[6]Tregion!$G128</f>
        <v>23.37</v>
      </c>
      <c r="D128" s="57">
        <f>[7]Tregion!$G128</f>
        <v>19.366</v>
      </c>
      <c r="E128" s="58">
        <f>[8]Tregion!$G128</f>
        <v>25.997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27.360481437518306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4.4800000000000004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24.573</v>
      </c>
      <c r="C129" s="58">
        <f>[6]Tregion!$G129</f>
        <v>25.704999999999998</v>
      </c>
      <c r="D129" s="57">
        <f>[7]Tregion!$G129</f>
        <v>21.271000000000001</v>
      </c>
      <c r="E129" s="58">
        <f>[8]Tregion!$G129</f>
        <v>27.291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27.677575273595242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25.139000000000003</v>
      </c>
      <c r="C130" s="58">
        <f>[6]Tregion!$G130</f>
        <v>36.428000000000004</v>
      </c>
      <c r="D130" s="57">
        <f>[7]Tregion!$G130</f>
        <v>32.393000000000001</v>
      </c>
      <c r="E130" s="58">
        <f>[8]Tregion!$G130</f>
        <v>30.168000000000003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28.050310417650167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26.444000000000003</v>
      </c>
      <c r="C131" s="58">
        <f>[6]Tregion!$G131</f>
        <v>37.768000000000001</v>
      </c>
      <c r="D131" s="57">
        <f>[7]Tregion!$G131</f>
        <v>33.508000000000003</v>
      </c>
      <c r="E131" s="58">
        <f>[8]Tregion!$G131</f>
        <v>27.897000000000002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28.36870804398141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26.824999999999999</v>
      </c>
      <c r="C132" s="58">
        <f>[6]Tregion!$G132</f>
        <v>34.596000000000004</v>
      </c>
      <c r="D132" s="57">
        <f>[7]Tregion!$G132</f>
        <v>30.539000000000001</v>
      </c>
      <c r="E132" s="58">
        <f>[8]Tregion!$G132</f>
        <v>28.091000000000001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28.338252048238676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26.018000000000001</v>
      </c>
      <c r="C133" s="58">
        <f>[6]Tregion!$G133</f>
        <v>32.299999999999997</v>
      </c>
      <c r="D133" s="57">
        <f>[7]Tregion!$G133</f>
        <v>28.059000000000001</v>
      </c>
      <c r="E133" s="58">
        <f>[8]Tregion!$G133</f>
        <v>27.506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28.355154966273901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25.488</v>
      </c>
      <c r="C134" s="58">
        <f>[6]Tregion!$G134</f>
        <v>30.959000000000003</v>
      </c>
      <c r="D134" s="57">
        <f>[7]Tregion!$G134</f>
        <v>26.454999999999998</v>
      </c>
      <c r="E134" s="58">
        <f>[8]Tregion!$G134</f>
        <v>26.571000000000002</v>
      </c>
      <c r="F134" s="57">
        <f>[9]Tregion!$G134</f>
        <v>26.247</v>
      </c>
      <c r="G134" s="58">
        <f>[10]Tbasis!$E133</f>
        <v>26.658000000000001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30.058983067614214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24.47</v>
      </c>
      <c r="C135" s="58">
        <f>[6]Tregion!$G135</f>
        <v>34.609000000000002</v>
      </c>
      <c r="D135" s="57">
        <f>[7]Tregion!$G135</f>
        <v>29.941000000000003</v>
      </c>
      <c r="E135" s="58">
        <f>[8]Tregion!$G135</f>
        <v>28.606000000000002</v>
      </c>
      <c r="F135" s="57">
        <f>[9]Tregion!$G135</f>
        <v>26.422000000000001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31.25528049110228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24.841000000000001</v>
      </c>
      <c r="C136" s="58">
        <f>[6]Tregion!$G136</f>
        <v>31.218</v>
      </c>
      <c r="D136" s="57">
        <f>[7]Tregion!$G136</f>
        <v>28.502000000000002</v>
      </c>
      <c r="E136" s="58">
        <f>[8]Tregion!$G136</f>
        <v>27.395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31.872712099945186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25.211000000000002</v>
      </c>
      <c r="C137" s="58">
        <f>[6]Tregion!$G137</f>
        <v>31.397000000000002</v>
      </c>
      <c r="D137" s="57">
        <f>[7]Tregion!$G137</f>
        <v>28.211000000000002</v>
      </c>
      <c r="E137" s="58">
        <f>[8]Tregion!$G137</f>
        <v>26.864999999999998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31.056938002326405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24.968</v>
      </c>
      <c r="C138" s="58">
        <f>[6]Tregion!$G138</f>
        <v>30.759</v>
      </c>
      <c r="D138" s="57">
        <f>[7]Tregion!$G138</f>
        <v>27.129000000000001</v>
      </c>
      <c r="E138" s="58">
        <f>[8]Tregion!$G138</f>
        <v>26.6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29.991251685787123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24.754000000000001</v>
      </c>
      <c r="C139" s="58">
        <f>[6]Tregion!$G139</f>
        <v>29.824000000000002</v>
      </c>
      <c r="D139" s="57">
        <f>[7]Tregion!$G139</f>
        <v>25.403000000000002</v>
      </c>
      <c r="E139" s="58">
        <f>[8]Tregion!$G139</f>
        <v>26.298999999999999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27.785471905750597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24.484999999999999</v>
      </c>
      <c r="C140" s="58">
        <f>[6]Tregion!$G140</f>
        <v>24.896000000000001</v>
      </c>
      <c r="D140" s="57">
        <f>[7]Tregion!$G140</f>
        <v>20.134</v>
      </c>
      <c r="E140" s="58">
        <f>[8]Tregion!$G140</f>
        <v>26.307000000000002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27.923650575146269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24.832000000000001</v>
      </c>
      <c r="C141" s="58">
        <f>[6]Tregion!$G141</f>
        <v>27.1</v>
      </c>
      <c r="D141" s="57">
        <f>[7]Tregion!$G141</f>
        <v>21.937000000000001</v>
      </c>
      <c r="E141" s="58">
        <f>[8]Tregion!$G141</f>
        <v>27.555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28.246654147971675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25.084</v>
      </c>
      <c r="C142" s="58">
        <f>[6]Tregion!$G142</f>
        <v>37.332999999999998</v>
      </c>
      <c r="D142" s="57">
        <f>[7]Tregion!$G142</f>
        <v>32.244</v>
      </c>
      <c r="E142" s="58">
        <f>[8]Tregion!$G142</f>
        <v>30.204000000000001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28.625689921076493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26.168000000000003</v>
      </c>
      <c r="C143" s="58">
        <f>[6]Tregion!$G143</f>
        <v>38.621000000000002</v>
      </c>
      <c r="D143" s="57">
        <f>[7]Tregion!$G143</f>
        <v>33.284999999999997</v>
      </c>
      <c r="E143" s="58">
        <f>[8]Tregion!$G143</f>
        <v>28.106000000000002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28.950170748400559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26.751000000000001</v>
      </c>
      <c r="C144" s="58">
        <f>[6]Tregion!$G144</f>
        <v>35.603000000000002</v>
      </c>
      <c r="D144" s="57">
        <f>[7]Tregion!$G144</f>
        <v>30.517000000000003</v>
      </c>
      <c r="E144" s="58">
        <f>[8]Tregion!$G144</f>
        <v>28.284000000000002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28.923112684958724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26.051000000000002</v>
      </c>
      <c r="C145" s="58">
        <f>[6]Tregion!$G145</f>
        <v>33.379000000000005</v>
      </c>
      <c r="D145" s="57">
        <f>[7]Tregion!$G145</f>
        <v>28.081000000000003</v>
      </c>
      <c r="E145" s="58">
        <f>[8]Tregion!$G145</f>
        <v>27.456000000000003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28.943673184736095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25.984000000000002</v>
      </c>
      <c r="C146" s="58">
        <f>[6]Tregion!$G146</f>
        <v>32.159999999999997</v>
      </c>
      <c r="D146" s="57">
        <f>[7]Tregion!$G146</f>
        <v>26.886000000000003</v>
      </c>
      <c r="E146" s="58">
        <f>[8]Tregion!$G146</f>
        <v>27.147000000000002</v>
      </c>
      <c r="F146" s="57">
        <f>[9]Tregion!$G146</f>
        <v>26.774999999999999</v>
      </c>
      <c r="G146" s="58">
        <f>[10]Tbasis!$E145</f>
        <v>27.134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30.42450573997596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24.804000000000002</v>
      </c>
      <c r="C147" s="58">
        <f>[6]Tregion!$G147</f>
        <v>35.615000000000002</v>
      </c>
      <c r="D147" s="57">
        <f>[7]Tregion!$G147</f>
        <v>29.98</v>
      </c>
      <c r="E147" s="58">
        <f>[8]Tregion!$G147</f>
        <v>28.773</v>
      </c>
      <c r="F147" s="57">
        <f>[9]Tregion!$G147</f>
        <v>26.698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31.634252579692124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25.11</v>
      </c>
      <c r="C148" s="58">
        <f>[6]Tregion!$G148</f>
        <v>32.398000000000003</v>
      </c>
      <c r="D148" s="57">
        <f>[7]Tregion!$G148</f>
        <v>28.652000000000001</v>
      </c>
      <c r="E148" s="58">
        <f>[8]Tregion!$G148</f>
        <v>27.634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27.88544868862618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25.476000000000003</v>
      </c>
      <c r="C149" s="58">
        <f>[6]Tregion!$G149</f>
        <v>32.544000000000004</v>
      </c>
      <c r="D149" s="57">
        <f>[7]Tregion!$G149</f>
        <v>28.395</v>
      </c>
      <c r="E149" s="58">
        <f>[8]Tregion!$G149</f>
        <v>27.156000000000002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27.153584630665872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25.245000000000001</v>
      </c>
      <c r="C150" s="58">
        <f>[6]Tregion!$G150</f>
        <v>31.914000000000001</v>
      </c>
      <c r="D150" s="57">
        <f>[7]Tregion!$G150</f>
        <v>27.382000000000001</v>
      </c>
      <c r="E150" s="58">
        <f>[8]Tregion!$G150</f>
        <v>26.904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26.199170092066236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25.042000000000002</v>
      </c>
      <c r="C151" s="58">
        <f>[6]Tregion!$G151</f>
        <v>31.009</v>
      </c>
      <c r="D151" s="57">
        <f>[7]Tregion!$G151</f>
        <v>25.736000000000001</v>
      </c>
      <c r="E151" s="58">
        <f>[8]Tregion!$G151</f>
        <v>26.603000000000002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24.476380308695376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24.795000000000002</v>
      </c>
      <c r="C152" s="58">
        <f>[6]Tregion!$G152</f>
        <v>26.231000000000002</v>
      </c>
      <c r="D152" s="57">
        <f>[7]Tregion!$G152</f>
        <v>20.686</v>
      </c>
      <c r="E152" s="58">
        <f>[8]Tregion!$G152</f>
        <v>26.571000000000002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24.596668584578115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25.078000000000003</v>
      </c>
      <c r="C153" s="58">
        <f>[6]Tregion!$G153</f>
        <v>28.355</v>
      </c>
      <c r="D153" s="57">
        <f>[7]Tregion!$G153</f>
        <v>22.443000000000001</v>
      </c>
      <c r="E153" s="58">
        <f>[8]Tregion!$G153</f>
        <v>27.82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24.881731258420611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24.287000000000003</v>
      </c>
      <c r="C154" s="58">
        <f>[6]Tregion!$G154</f>
        <v>38.352000000000004</v>
      </c>
      <c r="D154" s="57">
        <f>[7]Tregion!$G154</f>
        <v>32.108000000000004</v>
      </c>
      <c r="E154" s="58">
        <f>[8]Tregion!$G154</f>
        <v>30.007000000000001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25.216814646082504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27.017000000000003</v>
      </c>
      <c r="C155" s="58">
        <f>[6]Tregion!$G155</f>
        <v>39.741</v>
      </c>
      <c r="D155" s="57">
        <f>[7]Tregion!$G155</f>
        <v>33.448999999999998</v>
      </c>
      <c r="E155" s="58">
        <f>[8]Tregion!$G155</f>
        <v>28.934999999999999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25.503049408101234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26.757000000000001</v>
      </c>
      <c r="C156" s="58">
        <f>[6]Tregion!$G156</f>
        <v>36.698</v>
      </c>
      <c r="D156" s="57">
        <f>[7]Tregion!$G156</f>
        <v>30.598000000000003</v>
      </c>
      <c r="E156" s="58">
        <f>[8]Tregion!$G156</f>
        <v>28.521000000000001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25.475669917889849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26.251000000000001</v>
      </c>
      <c r="C157" s="58">
        <f>[6]Tregion!$G157</f>
        <v>34.505000000000003</v>
      </c>
      <c r="D157" s="57">
        <f>[7]Tregion!$G157</f>
        <v>28.28</v>
      </c>
      <c r="E157" s="58">
        <f>[8]Tregion!$G157</f>
        <v>27.711000000000002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25.490865391477335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26.276</v>
      </c>
      <c r="C158" s="58">
        <f>[6]Tregion!$G158</f>
        <v>33.313000000000002</v>
      </c>
      <c r="D158" s="57">
        <f>[7]Tregion!$G158</f>
        <v>27.133000000000003</v>
      </c>
      <c r="E158" s="58">
        <f>[8]Tregion!$G158</f>
        <v>27.401</v>
      </c>
      <c r="F158" s="57">
        <f>[9]Tregion!$G158</f>
        <v>27.065000000000001</v>
      </c>
      <c r="G158" s="58">
        <f>[10]Tbasis!$E157</f>
        <v>27.406000000000002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27.022581681976934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25.083000000000002</v>
      </c>
      <c r="C159" s="58">
        <f>[6]Tregion!$G159</f>
        <v>36.673999999999999</v>
      </c>
      <c r="D159" s="57">
        <f>[7]Tregion!$G159</f>
        <v>30.074000000000002</v>
      </c>
      <c r="E159" s="58">
        <f>[8]Tregion!$G159</f>
        <v>28.954999999999998</v>
      </c>
      <c r="F159" s="57">
        <f>[9]Tregion!$G159</f>
        <v>26.948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28.09803539141976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25.364000000000001</v>
      </c>
      <c r="C160" s="58">
        <f>[6]Tregion!$G160</f>
        <v>33.578000000000003</v>
      </c>
      <c r="D160" s="57">
        <f>[7]Tregion!$G160</f>
        <v>28.802000000000003</v>
      </c>
      <c r="E160" s="58">
        <f>[8]Tregion!$G160</f>
        <v>27.859000000000002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27.88544868862618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25.747</v>
      </c>
      <c r="C161" s="58">
        <f>[6]Tregion!$G161</f>
        <v>33.703000000000003</v>
      </c>
      <c r="D161" s="57">
        <f>[7]Tregion!$G161</f>
        <v>28.612000000000002</v>
      </c>
      <c r="E161" s="58">
        <f>[8]Tregion!$G161</f>
        <v>27.474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27.153584630665872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21.75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22.31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45.493091490000104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24.074999999999999</v>
      </c>
      <c r="C10" s="58">
        <f>[6]Tregion!$P10</f>
        <v>27.75</v>
      </c>
      <c r="D10" s="57">
        <f>[7]Tregion!$P10</f>
        <v>27.563000000000002</v>
      </c>
      <c r="E10" s="58">
        <f>[8]Tregion!$P10</f>
        <v>27.563000000000002</v>
      </c>
      <c r="F10" s="57">
        <f>[9]Tregion!$P10</f>
        <v>25.574999999999999</v>
      </c>
      <c r="G10" s="57">
        <f>[5]Tregion!$P10</f>
        <v>24.074999999999999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44.765026942425166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24.563000000000002</v>
      </c>
      <c r="C11" s="58">
        <f>[6]Tregion!$P11</f>
        <v>27.563000000000002</v>
      </c>
      <c r="D11" s="57">
        <f>[7]Tregion!$P11</f>
        <v>27.563000000000002</v>
      </c>
      <c r="E11" s="58">
        <f>[8]Tregion!$P11</f>
        <v>27.563000000000002</v>
      </c>
      <c r="F11" s="57">
        <f>[9]Tregion!$P11</f>
        <v>26.25</v>
      </c>
      <c r="G11" s="57">
        <f>[5]Tregion!$P11</f>
        <v>24.563000000000002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39.070604620465367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24.188000000000002</v>
      </c>
      <c r="C12" s="58">
        <f>[6]Tregion!$P12</f>
        <v>25.988</v>
      </c>
      <c r="D12" s="57">
        <f>[7]Tregion!$P12</f>
        <v>26.063000000000002</v>
      </c>
      <c r="E12" s="58">
        <f>[8]Tregion!$P12</f>
        <v>26.813000000000002</v>
      </c>
      <c r="F12" s="57">
        <f>[9]Tregion!$P12</f>
        <v>25.688000000000002</v>
      </c>
      <c r="G12" s="57">
        <f>[5]Tregion!$P12</f>
        <v>24.188000000000002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38.757211555238698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23.813000000000002</v>
      </c>
      <c r="C13" s="58">
        <f>[6]Tregion!$P13</f>
        <v>23.625</v>
      </c>
      <c r="D13" s="57">
        <f>[7]Tregion!$P13</f>
        <v>23.625</v>
      </c>
      <c r="E13" s="58">
        <f>[8]Tregion!$P13</f>
        <v>25.875</v>
      </c>
      <c r="F13" s="57">
        <f>[9]Tregion!$P13</f>
        <v>25.125</v>
      </c>
      <c r="G13" s="57">
        <f>[5]Tregion!$P13</f>
        <v>23.813000000000002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37.88657834355385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23.25</v>
      </c>
      <c r="C14" s="58">
        <f>[6]Tregion!$P14</f>
        <v>23.438000000000002</v>
      </c>
      <c r="D14" s="57">
        <f>[7]Tregion!$P14</f>
        <v>21.938000000000002</v>
      </c>
      <c r="E14" s="58">
        <f>[8]Tregion!$P14</f>
        <v>23.625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36.120600709744487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26.25</v>
      </c>
      <c r="C15" s="58">
        <f>[6]Tregion!$P15</f>
        <v>22.5</v>
      </c>
      <c r="D15" s="57">
        <f>[7]Tregion!$P15</f>
        <v>20.625</v>
      </c>
      <c r="E15" s="58">
        <f>[8]Tregion!$P15</f>
        <v>23.438000000000002</v>
      </c>
      <c r="F15" s="57">
        <f>[9]Tregion!$P15</f>
        <v>24.75</v>
      </c>
      <c r="G15" s="57">
        <f>[5]Tregion!$P15</f>
        <v>26.25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36.529599003070068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32.25</v>
      </c>
      <c r="C16" s="58">
        <f>[6]Tregion!$P16</f>
        <v>23.438000000000002</v>
      </c>
      <c r="D16" s="57">
        <f>[7]Tregion!$P16</f>
        <v>21.563000000000002</v>
      </c>
      <c r="E16" s="58">
        <f>[8]Tregion!$P16</f>
        <v>28.313000000000002</v>
      </c>
      <c r="F16" s="57">
        <f>[9]Tregion!$P16</f>
        <v>29.25</v>
      </c>
      <c r="G16" s="57">
        <f>[5]Tregion!$P16</f>
        <v>32.25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37.251124121309402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37.6875</v>
      </c>
      <c r="C17" s="58">
        <f>[6]Tregion!$P17</f>
        <v>33.188000000000002</v>
      </c>
      <c r="D17" s="57">
        <f>[7]Tregion!$P17</f>
        <v>30.938000000000002</v>
      </c>
      <c r="E17" s="58">
        <f>[8]Tregion!$P17</f>
        <v>34.688000000000002</v>
      </c>
      <c r="F17" s="57">
        <f>[9]Tregion!$P17</f>
        <v>34.5</v>
      </c>
      <c r="G17" s="57">
        <f>[5]Tregion!$P17</f>
        <v>37.6875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37.858085931549986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44.625</v>
      </c>
      <c r="C18" s="58">
        <f>[6]Tregion!$P18</f>
        <v>38.25</v>
      </c>
      <c r="D18" s="57">
        <f>[7]Tregion!$P18</f>
        <v>36.375</v>
      </c>
      <c r="E18" s="58">
        <f>[8]Tregion!$P18</f>
        <v>40.125</v>
      </c>
      <c r="F18" s="57">
        <f>[9]Tregion!$P18</f>
        <v>40.5</v>
      </c>
      <c r="G18" s="57">
        <f>[5]Tregion!$P18</f>
        <v>44.625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38.435266679369107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36.5625</v>
      </c>
      <c r="C19" s="58">
        <f>[6]Tregion!$P19</f>
        <v>33.75</v>
      </c>
      <c r="D19" s="57">
        <f>[7]Tregion!$P19</f>
        <v>31.125</v>
      </c>
      <c r="E19" s="58">
        <f>[8]Tregion!$P19</f>
        <v>33.563000000000002</v>
      </c>
      <c r="F19" s="57">
        <f>[9]Tregion!$P19</f>
        <v>34.125</v>
      </c>
      <c r="G19" s="57">
        <f>[5]Tregion!$P19</f>
        <v>36.5625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38.44215249286755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27</v>
      </c>
      <c r="C20" s="58">
        <f>[6]Tregion!$P20</f>
        <v>27.75</v>
      </c>
      <c r="D20" s="57">
        <f>[7]Tregion!$P20</f>
        <v>27.75</v>
      </c>
      <c r="E20" s="58">
        <f>[8]Tregion!$P20</f>
        <v>28.688000000000002</v>
      </c>
      <c r="F20" s="57">
        <f>[9]Tregion!$P20</f>
        <v>28.5</v>
      </c>
      <c r="G20" s="57">
        <f>[5]Tregion!$P20</f>
        <v>27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38.775570037994974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26.063000000000002</v>
      </c>
      <c r="C21" s="58">
        <f>[6]Tregion!$P21</f>
        <v>25.5</v>
      </c>
      <c r="D21" s="57">
        <f>[7]Tregion!$P21</f>
        <v>25.5</v>
      </c>
      <c r="E21" s="58">
        <f>[8]Tregion!$P21</f>
        <v>27</v>
      </c>
      <c r="F21" s="57">
        <f>[9]Tregion!$P21</f>
        <v>28.125</v>
      </c>
      <c r="G21" s="57">
        <f>[5]Tregion!$P21</f>
        <v>26.063000000000002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42.481846208340009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26.4375</v>
      </c>
      <c r="C22" s="58">
        <f>[6]Tregion!$P22</f>
        <v>27.188000000000002</v>
      </c>
      <c r="D22" s="57">
        <f>[7]Tregion!$P22</f>
        <v>27.1875</v>
      </c>
      <c r="E22" s="58">
        <f>[8]Tregion!$P22</f>
        <v>29.438000000000002</v>
      </c>
      <c r="F22" s="57">
        <f>[9]Tregion!$P22</f>
        <v>29.625</v>
      </c>
      <c r="G22" s="57">
        <f>[5]Tregion!$P22</f>
        <v>26.4375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45.504083653661262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26.625</v>
      </c>
      <c r="C23" s="58">
        <f>[6]Tregion!$P23</f>
        <v>30.375</v>
      </c>
      <c r="D23" s="57">
        <f>[7]Tregion!$P23</f>
        <v>30.375</v>
      </c>
      <c r="E23" s="58">
        <f>[8]Tregion!$P23</f>
        <v>32.25</v>
      </c>
      <c r="F23" s="57">
        <f>[9]Tregion!$P23</f>
        <v>29.8125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45.948144255944285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26.25</v>
      </c>
      <c r="C24" s="58">
        <f>[6]Tregion!$P24</f>
        <v>30.188000000000002</v>
      </c>
      <c r="D24" s="57">
        <f>[7]Tregion!$P24</f>
        <v>30</v>
      </c>
      <c r="E24" s="58">
        <f>[8]Tregion!$P24</f>
        <v>30.75</v>
      </c>
      <c r="F24" s="57">
        <f>[9]Tregion!$P24</f>
        <v>28.6875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44.706706265713123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26.25</v>
      </c>
      <c r="C25" s="58">
        <f>[6]Tregion!$P25</f>
        <v>26.063000000000002</v>
      </c>
      <c r="D25" s="57">
        <f>[7]Tregion!$P25</f>
        <v>25.875</v>
      </c>
      <c r="E25" s="58">
        <f>[8]Tregion!$P25</f>
        <v>29.25</v>
      </c>
      <c r="F25" s="57">
        <f>[9]Tregion!$P25</f>
        <v>27.5625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43.255662604737765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25.875</v>
      </c>
      <c r="C26" s="58">
        <f>[6]Tregion!$P26</f>
        <v>26.25</v>
      </c>
      <c r="D26" s="57">
        <f>[7]Tregion!$P26</f>
        <v>23.625</v>
      </c>
      <c r="E26" s="58">
        <f>[8]Tregion!$P26</f>
        <v>26.625</v>
      </c>
      <c r="F26" s="57">
        <f>[9]Tregion!$P26</f>
        <v>27.1875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41.180160829877487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25.875</v>
      </c>
      <c r="C27" s="58">
        <f>[6]Tregion!$P27</f>
        <v>23.625</v>
      </c>
      <c r="D27" s="57">
        <f>[7]Tregion!$P27</f>
        <v>21</v>
      </c>
      <c r="E27" s="58">
        <f>[8]Tregion!$P27</f>
        <v>26.813000000000002</v>
      </c>
      <c r="F27" s="57">
        <f>[9]Tregion!$P27</f>
        <v>27.5625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41.323589017099984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29.25</v>
      </c>
      <c r="C28" s="58">
        <f>[6]Tregion!$P28</f>
        <v>24.188000000000002</v>
      </c>
      <c r="D28" s="57">
        <f>[7]Tregion!$P28</f>
        <v>21.75</v>
      </c>
      <c r="E28" s="58">
        <f>[8]Tregion!$P28</f>
        <v>30.563000000000002</v>
      </c>
      <c r="F28" s="57">
        <f>[9]Tregion!$P28</f>
        <v>30.9375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41.674730169584912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40.125</v>
      </c>
      <c r="C29" s="58">
        <f>[6]Tregion!$P29</f>
        <v>39</v>
      </c>
      <c r="D29" s="57">
        <f>[7]Tregion!$P29</f>
        <v>35.625</v>
      </c>
      <c r="E29" s="58">
        <f>[8]Tregion!$P29</f>
        <v>38.25</v>
      </c>
      <c r="F29" s="57">
        <f>[9]Tregion!$P29</f>
        <v>41.4375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42.025126488031006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45</v>
      </c>
      <c r="C30" s="58">
        <f>[6]Tregion!$P30</f>
        <v>44.25</v>
      </c>
      <c r="D30" s="57">
        <f>[7]Tregion!$P30</f>
        <v>41.625</v>
      </c>
      <c r="E30" s="58">
        <f>[8]Tregion!$P30</f>
        <v>44.625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42.472058260661953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35.625</v>
      </c>
      <c r="C31" s="58">
        <f>[6]Tregion!$P31</f>
        <v>36.938000000000002</v>
      </c>
      <c r="D31" s="57">
        <f>[7]Tregion!$P31</f>
        <v>34.313000000000002</v>
      </c>
      <c r="E31" s="58">
        <f>[8]Tregion!$P31</f>
        <v>41.063000000000002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42.446638014376362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27.75</v>
      </c>
      <c r="C32" s="58">
        <f>[6]Tregion!$P32</f>
        <v>29.625</v>
      </c>
      <c r="D32" s="57">
        <f>[7]Tregion!$P32</f>
        <v>29.438000000000002</v>
      </c>
      <c r="E32" s="58">
        <f>[8]Tregion!$P32</f>
        <v>31.313000000000002</v>
      </c>
      <c r="F32" s="57">
        <f>[9]Tregion!$P32</f>
        <v>28.6875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42.615505099855568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26.813000000000002</v>
      </c>
      <c r="C33" s="58">
        <f>[6]Tregion!$P33</f>
        <v>26.813000000000002</v>
      </c>
      <c r="D33" s="57">
        <f>[7]Tregion!$P33</f>
        <v>26.625</v>
      </c>
      <c r="E33" s="58">
        <f>[8]Tregion!$P33</f>
        <v>30</v>
      </c>
      <c r="F33" s="57">
        <f>[9]Tregion!$P33</f>
        <v>28.875</v>
      </c>
      <c r="G33" s="57">
        <f>[5]Tregion!$P33</f>
        <v>26.813000000000002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45.54341618080209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26.625</v>
      </c>
      <c r="C34" s="58">
        <f>[6]Tregion!$P34</f>
        <v>28.313000000000002</v>
      </c>
      <c r="D34" s="57">
        <f>[7]Tregion!$P34</f>
        <v>28.125</v>
      </c>
      <c r="E34" s="58">
        <f>[8]Tregion!$P34</f>
        <v>30.563000000000002</v>
      </c>
      <c r="F34" s="57">
        <f>[9]Tregion!$P34</f>
        <v>29.4375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47.452484781123268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27.112500000000001</v>
      </c>
      <c r="C35" s="58">
        <f>[6]Tregion!$P35</f>
        <v>30.683</v>
      </c>
      <c r="D35" s="57">
        <f>[7]Tregion!$P35</f>
        <v>30.488000000000003</v>
      </c>
      <c r="E35" s="58">
        <f>[8]Tregion!$P35</f>
        <v>32.61</v>
      </c>
      <c r="F35" s="57">
        <f>[9]Tregion!$P35</f>
        <v>30.1875</v>
      </c>
      <c r="G35" s="57">
        <f>[5]Tregion!$P35</f>
        <v>27.112500000000001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45.406132188681717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26.76</v>
      </c>
      <c r="C36" s="58">
        <f>[6]Tregion!$P36</f>
        <v>30.524999999999999</v>
      </c>
      <c r="D36" s="57">
        <f>[7]Tregion!$P36</f>
        <v>30.164999999999999</v>
      </c>
      <c r="E36" s="58">
        <f>[8]Tregion!$P36</f>
        <v>31.328000000000003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44.021655112484503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26.76</v>
      </c>
      <c r="C37" s="58">
        <f>[6]Tregion!$P37</f>
        <v>26.984999999999999</v>
      </c>
      <c r="D37" s="57">
        <f>[7]Tregion!$P37</f>
        <v>26.617000000000001</v>
      </c>
      <c r="E37" s="58">
        <f>[8]Tregion!$P37</f>
        <v>30.038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42.230398413509093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26.414999999999999</v>
      </c>
      <c r="C38" s="58">
        <f>[6]Tregion!$P38</f>
        <v>27.15</v>
      </c>
      <c r="D38" s="57">
        <f>[7]Tregion!$P38</f>
        <v>24.69</v>
      </c>
      <c r="E38" s="58">
        <f>[8]Tregion!$P38</f>
        <v>27.788</v>
      </c>
      <c r="F38" s="57">
        <f>[9]Tregion!$P38</f>
        <v>27.7575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39.680729471488775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26.414999999999999</v>
      </c>
      <c r="C39" s="58">
        <f>[6]Tregion!$P39</f>
        <v>24.891999999999999</v>
      </c>
      <c r="D39" s="57">
        <f>[7]Tregion!$P39</f>
        <v>22.433</v>
      </c>
      <c r="E39" s="58">
        <f>[8]Tregion!$P39</f>
        <v>27.945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39.875738860575417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29.5425</v>
      </c>
      <c r="C40" s="58">
        <f>[6]Tregion!$P40</f>
        <v>25.38</v>
      </c>
      <c r="D40" s="57">
        <f>[7]Tregion!$P40</f>
        <v>23.077999999999999</v>
      </c>
      <c r="E40" s="58">
        <f>[8]Tregion!$P40</f>
        <v>31.163</v>
      </c>
      <c r="F40" s="57">
        <f>[9]Tregion!$P40</f>
        <v>31.237500000000001</v>
      </c>
      <c r="G40" s="57">
        <f>[5]Tregion!$P40</f>
        <v>29.5425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40.371864941714023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39.622500000000002</v>
      </c>
      <c r="C41" s="58">
        <f>[6]Tregion!$P41</f>
        <v>38.1</v>
      </c>
      <c r="D41" s="57">
        <f>[7]Tregion!$P41</f>
        <v>34.994999999999997</v>
      </c>
      <c r="E41" s="58">
        <f>[8]Tregion!$P41</f>
        <v>37.763000000000005</v>
      </c>
      <c r="F41" s="57">
        <f>[9]Tregion!$P41</f>
        <v>40.965000000000003</v>
      </c>
      <c r="G41" s="57">
        <f>[5]Tregion!$P41</f>
        <v>39.622500000000002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40.961374302799989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44.145000000000003</v>
      </c>
      <c r="C42" s="58">
        <f>[6]Tregion!$P42</f>
        <v>42.608000000000004</v>
      </c>
      <c r="D42" s="57">
        <f>[7]Tregion!$P42</f>
        <v>40.148000000000003</v>
      </c>
      <c r="E42" s="58">
        <f>[8]Tregion!$P42</f>
        <v>43.23</v>
      </c>
      <c r="F42" s="57">
        <f>[9]Tregion!$P42</f>
        <v>45.307499999999997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41.460987782944706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35.452500000000001</v>
      </c>
      <c r="C43" s="58">
        <f>[6]Tregion!$P43</f>
        <v>36.33</v>
      </c>
      <c r="D43" s="57">
        <f>[7]Tregion!$P43</f>
        <v>33.869999999999997</v>
      </c>
      <c r="E43" s="58">
        <f>[8]Tregion!$P43</f>
        <v>40.17</v>
      </c>
      <c r="F43" s="57">
        <f>[9]Tregion!$P43</f>
        <v>36.270000000000003</v>
      </c>
      <c r="G43" s="57">
        <f>[5]Tregion!$P43</f>
        <v>35.452500000000001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41.383259602739116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28.155000000000001</v>
      </c>
      <c r="C44" s="58">
        <f>[6]Tregion!$P44</f>
        <v>30.052000000000003</v>
      </c>
      <c r="D44" s="57">
        <f>[7]Tregion!$P44</f>
        <v>29.684999999999999</v>
      </c>
      <c r="E44" s="58">
        <f>[8]Tregion!$P44</f>
        <v>31.808</v>
      </c>
      <c r="F44" s="57">
        <f>[9]Tregion!$P44</f>
        <v>29.1525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41.386209352348921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27.3</v>
      </c>
      <c r="C45" s="58">
        <f>[6]Tregion!$P45</f>
        <v>27.637</v>
      </c>
      <c r="D45" s="57">
        <f>[7]Tregion!$P45</f>
        <v>27.27</v>
      </c>
      <c r="E45" s="58">
        <f>[8]Tregion!$P45</f>
        <v>30.683</v>
      </c>
      <c r="F45" s="57">
        <f>[9]Tregion!$P45</f>
        <v>29.324999999999999</v>
      </c>
      <c r="G45" s="57">
        <f>[5]Tregion!$P45</f>
        <v>27.3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43.903442470228569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27.112500000000001</v>
      </c>
      <c r="C46" s="58">
        <f>[6]Tregion!$P46</f>
        <v>28.927000000000003</v>
      </c>
      <c r="D46" s="57">
        <f>[7]Tregion!$P46</f>
        <v>28.56</v>
      </c>
      <c r="E46" s="58">
        <f>[8]Tregion!$P46</f>
        <v>31.163</v>
      </c>
      <c r="F46" s="57">
        <f>[9]Tregion!$P46</f>
        <v>29.842500000000001</v>
      </c>
      <c r="G46" s="57">
        <f>[5]Tregion!$P46</f>
        <v>27.112500000000001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45.833264634022377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27.307500000000001</v>
      </c>
      <c r="C47" s="58">
        <f>[6]Tregion!$P47</f>
        <v>31.05</v>
      </c>
      <c r="D47" s="57">
        <f>[7]Tregion!$P47</f>
        <v>30.614999999999998</v>
      </c>
      <c r="E47" s="58">
        <f>[8]Tregion!$P47</f>
        <v>32.924999999999997</v>
      </c>
      <c r="F47" s="57">
        <f>[9]Tregion!$P47</f>
        <v>30.405000000000001</v>
      </c>
      <c r="G47" s="57">
        <f>[5]Tregion!$P47</f>
        <v>27.307500000000001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45.308915783852449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26.962499999999999</v>
      </c>
      <c r="C48" s="58">
        <f>[6]Tregion!$P48</f>
        <v>30.922000000000001</v>
      </c>
      <c r="D48" s="57">
        <f>[7]Tregion!$P48</f>
        <v>30.337</v>
      </c>
      <c r="E48" s="58">
        <f>[8]Tregion!$P48</f>
        <v>31.823</v>
      </c>
      <c r="F48" s="57">
        <f>[9]Tregion!$P48</f>
        <v>29.355</v>
      </c>
      <c r="G48" s="57">
        <f>[5]Tregion!$P48</f>
        <v>26.962499999999999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43.961464124075469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26.962499999999999</v>
      </c>
      <c r="C49" s="58">
        <f>[6]Tregion!$P49</f>
        <v>27.878</v>
      </c>
      <c r="D49" s="57">
        <f>[7]Tregion!$P49</f>
        <v>27.3</v>
      </c>
      <c r="E49" s="58">
        <f>[8]Tregion!$P49</f>
        <v>30.72</v>
      </c>
      <c r="F49" s="57">
        <f>[9]Tregion!$P49</f>
        <v>28.305</v>
      </c>
      <c r="G49" s="57">
        <f>[5]Tregion!$P49</f>
        <v>26.962499999999999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42.2203368382091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26.61</v>
      </c>
      <c r="C50" s="58">
        <f>[6]Tregion!$P50</f>
        <v>28.02</v>
      </c>
      <c r="D50" s="57">
        <f>[7]Tregion!$P50</f>
        <v>25.641999999999999</v>
      </c>
      <c r="E50" s="58">
        <f>[8]Tregion!$P50</f>
        <v>28.793000000000003</v>
      </c>
      <c r="F50" s="57">
        <f>[9]Tregion!$P50</f>
        <v>27.952500000000001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39.680367881080649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26.61</v>
      </c>
      <c r="C51" s="58">
        <f>[6]Tregion!$P51</f>
        <v>26.085000000000001</v>
      </c>
      <c r="D51" s="57">
        <f>[7]Tregion!$P51</f>
        <v>23.707000000000001</v>
      </c>
      <c r="E51" s="58">
        <f>[8]Tregion!$P51</f>
        <v>28.927000000000003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39.867799693585937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29.76</v>
      </c>
      <c r="C52" s="58">
        <f>[6]Tregion!$P52</f>
        <v>26.504999999999999</v>
      </c>
      <c r="D52" s="57">
        <f>[7]Tregion!$P52</f>
        <v>24.262</v>
      </c>
      <c r="E52" s="58">
        <f>[8]Tregion!$P52</f>
        <v>31.688000000000002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40.347475412393976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39.914999999999999</v>
      </c>
      <c r="C53" s="58">
        <f>[6]Tregion!$P53</f>
        <v>37.454999999999998</v>
      </c>
      <c r="D53" s="57">
        <f>[7]Tregion!$P53</f>
        <v>34.5</v>
      </c>
      <c r="E53" s="58">
        <f>[8]Tregion!$P53</f>
        <v>37.335000000000001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40.918011190649608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44.467500000000001</v>
      </c>
      <c r="C54" s="58">
        <f>[6]Tregion!$P54</f>
        <v>41.333000000000006</v>
      </c>
      <c r="D54" s="57">
        <f>[7]Tregion!$P54</f>
        <v>38.924999999999997</v>
      </c>
      <c r="E54" s="58">
        <f>[8]Tregion!$P54</f>
        <v>42.023000000000003</v>
      </c>
      <c r="F54" s="57">
        <f>[9]Tregion!$P54</f>
        <v>45.622500000000002</v>
      </c>
      <c r="G54" s="57">
        <f>[5]Tregion!$P54</f>
        <v>44.467500000000001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41.401170108043146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35.715000000000003</v>
      </c>
      <c r="C55" s="58">
        <f>[6]Tregion!$P55</f>
        <v>35.94</v>
      </c>
      <c r="D55" s="57">
        <f>[7]Tregion!$P55</f>
        <v>33.532000000000004</v>
      </c>
      <c r="E55" s="58">
        <f>[8]Tregion!$P55</f>
        <v>39.405000000000001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41.324292082421515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28.364999999999998</v>
      </c>
      <c r="C56" s="58">
        <f>[6]Tregion!$P56</f>
        <v>30.54</v>
      </c>
      <c r="D56" s="57">
        <f>[7]Tregion!$P56</f>
        <v>29.94</v>
      </c>
      <c r="E56" s="58">
        <f>[8]Tregion!$P56</f>
        <v>32.234999999999999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41.324978171073177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27.503</v>
      </c>
      <c r="C57" s="58">
        <f>[6]Tregion!$P57</f>
        <v>28.47</v>
      </c>
      <c r="D57" s="57">
        <f>[7]Tregion!$P57</f>
        <v>27.87</v>
      </c>
      <c r="E57" s="58">
        <f>[8]Tregion!$P57</f>
        <v>31.274999999999999</v>
      </c>
      <c r="F57" s="57">
        <f>[9]Tregion!$P57</f>
        <v>29.5275</v>
      </c>
      <c r="G57" s="57">
        <f>[5]Tregion!$P57</f>
        <v>27.503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43.772088754757426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27.315000000000001</v>
      </c>
      <c r="C58" s="58">
        <f>[6]Tregion!$P58</f>
        <v>29.58</v>
      </c>
      <c r="D58" s="57">
        <f>[7]Tregion!$P58</f>
        <v>28.973000000000003</v>
      </c>
      <c r="E58" s="58">
        <f>[8]Tregion!$P58</f>
        <v>31.688000000000002</v>
      </c>
      <c r="F58" s="57">
        <f>[9]Tregion!$P58</f>
        <v>30.052499999999998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45.659555093088635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27.51</v>
      </c>
      <c r="C59" s="58">
        <f>[6]Tregion!$P59</f>
        <v>31.62</v>
      </c>
      <c r="D59" s="57">
        <f>[7]Tregion!$P59</f>
        <v>30.863000000000003</v>
      </c>
      <c r="E59" s="58">
        <f>[8]Tregion!$P59</f>
        <v>33.18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42.392803556967159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27.157499999999999</v>
      </c>
      <c r="C60" s="58">
        <f>[6]Tregion!$P60</f>
        <v>31.5</v>
      </c>
      <c r="D60" s="57">
        <f>[7]Tregion!$P60</f>
        <v>30.614999999999998</v>
      </c>
      <c r="E60" s="58">
        <f>[8]Tregion!$P60</f>
        <v>32.182000000000002</v>
      </c>
      <c r="F60" s="57">
        <f>[9]Tregion!$P60</f>
        <v>29.557500000000001</v>
      </c>
      <c r="G60" s="57">
        <f>[5]Tregion!$P60</f>
        <v>27.157499999999999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41.188838095701335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27.157499999999999</v>
      </c>
      <c r="C61" s="58">
        <f>[6]Tregion!$P61</f>
        <v>28.71</v>
      </c>
      <c r="D61" s="57">
        <f>[7]Tregion!$P61</f>
        <v>27.848000000000003</v>
      </c>
      <c r="E61" s="58">
        <f>[8]Tregion!$P61</f>
        <v>31.177000000000003</v>
      </c>
      <c r="F61" s="57">
        <f>[9]Tregion!$P61</f>
        <v>28.5</v>
      </c>
      <c r="G61" s="57">
        <f>[5]Tregion!$P61</f>
        <v>27.157499999999999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39.622975109222459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26.805</v>
      </c>
      <c r="C62" s="58">
        <f>[6]Tregion!$P62</f>
        <v>28.844999999999999</v>
      </c>
      <c r="D62" s="57">
        <f>[7]Tregion!$P62</f>
        <v>26.34</v>
      </c>
      <c r="E62" s="58">
        <f>[8]Tregion!$P62</f>
        <v>29.43</v>
      </c>
      <c r="F62" s="57">
        <f>[9]Tregion!$P62</f>
        <v>28.147500000000001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37.267757731103302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26.805</v>
      </c>
      <c r="C63" s="58">
        <f>[6]Tregion!$P63</f>
        <v>27.074999999999999</v>
      </c>
      <c r="D63" s="57">
        <f>[7]Tregion!$P63</f>
        <v>24.577999999999999</v>
      </c>
      <c r="E63" s="58">
        <f>[8]Tregion!$P63</f>
        <v>29.558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37.456218736619263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29.977499999999999</v>
      </c>
      <c r="C64" s="58">
        <f>[6]Tregion!$P64</f>
        <v>27.457000000000001</v>
      </c>
      <c r="D64" s="57">
        <f>[7]Tregion!$P64</f>
        <v>25.08</v>
      </c>
      <c r="E64" s="58">
        <f>[8]Tregion!$P64</f>
        <v>32.055</v>
      </c>
      <c r="F64" s="57">
        <f>[9]Tregion!$P64</f>
        <v>31.672499999999999</v>
      </c>
      <c r="G64" s="57">
        <f>[5]Tregion!$P64</f>
        <v>29.977499999999999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37.913169545164862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40.207500000000003</v>
      </c>
      <c r="C65" s="58">
        <f>[6]Tregion!$P65</f>
        <v>37.484999999999999</v>
      </c>
      <c r="D65" s="57">
        <f>[7]Tregion!$P65</f>
        <v>34.402999999999999</v>
      </c>
      <c r="E65" s="58">
        <f>[8]Tregion!$P65</f>
        <v>37.178000000000004</v>
      </c>
      <c r="F65" s="57">
        <f>[9]Tregion!$P65</f>
        <v>41.534999999999997</v>
      </c>
      <c r="G65" s="57">
        <f>[5]Tregion!$P65</f>
        <v>40.207500000000003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38.451839527663758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44.797499999999999</v>
      </c>
      <c r="C66" s="58">
        <f>[6]Tregion!$P66</f>
        <v>41.047000000000004</v>
      </c>
      <c r="D66" s="57">
        <f>[7]Tregion!$P66</f>
        <v>38.43</v>
      </c>
      <c r="E66" s="58">
        <f>[8]Tregion!$P66</f>
        <v>41.422000000000004</v>
      </c>
      <c r="F66" s="57">
        <f>[9]Tregion!$P66</f>
        <v>45.945</v>
      </c>
      <c r="G66" s="57">
        <f>[5]Tregion!$P66</f>
        <v>44.797499999999999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38.910440769577349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35.977499999999999</v>
      </c>
      <c r="C67" s="58">
        <f>[6]Tregion!$P67</f>
        <v>36.104999999999997</v>
      </c>
      <c r="D67" s="57">
        <f>[7]Tregion!$P67</f>
        <v>33.524999999999999</v>
      </c>
      <c r="E67" s="58">
        <f>[8]Tregion!$P67</f>
        <v>39.053000000000004</v>
      </c>
      <c r="F67" s="57">
        <f>[9]Tregion!$P67</f>
        <v>36.78</v>
      </c>
      <c r="G67" s="57">
        <f>[5]Tregion!$P67</f>
        <v>35.977499999999999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38.857605051324612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28.567499999999999</v>
      </c>
      <c r="C68" s="58">
        <f>[6]Tregion!$P68</f>
        <v>31.155000000000001</v>
      </c>
      <c r="D68" s="57">
        <f>[7]Tregion!$P68</f>
        <v>30.247</v>
      </c>
      <c r="E68" s="58">
        <f>[8]Tregion!$P68</f>
        <v>32.557000000000002</v>
      </c>
      <c r="F68" s="57">
        <f>[9]Tregion!$P68</f>
        <v>29.557500000000001</v>
      </c>
      <c r="G68" s="57">
        <f>[5]Tregion!$P68</f>
        <v>28.567499999999999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38.874486030089486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27.698</v>
      </c>
      <c r="C69" s="58">
        <f>[6]Tregion!$P69</f>
        <v>29.258000000000003</v>
      </c>
      <c r="D69" s="57">
        <f>[7]Tregion!$P69</f>
        <v>28.364999999999998</v>
      </c>
      <c r="E69" s="58">
        <f>[8]Tregion!$P69</f>
        <v>31.688000000000002</v>
      </c>
      <c r="F69" s="57">
        <f>[9]Tregion!$P69</f>
        <v>29.737500000000001</v>
      </c>
      <c r="G69" s="57">
        <f>[5]Tregion!$P69</f>
        <v>27.698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41.179551921472552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27.51</v>
      </c>
      <c r="C70" s="58">
        <f>[6]Tregion!$P70</f>
        <v>30.277000000000001</v>
      </c>
      <c r="D70" s="57">
        <f>[7]Tregion!$P70</f>
        <v>29.37</v>
      </c>
      <c r="E70" s="58">
        <f>[8]Tregion!$P70</f>
        <v>32.063000000000002</v>
      </c>
      <c r="F70" s="57">
        <f>[9]Tregion!$P70</f>
        <v>30.262499999999999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42.906153931257904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27.712499999999999</v>
      </c>
      <c r="C71" s="58">
        <f>[6]Tregion!$P71</f>
        <v>32.182000000000002</v>
      </c>
      <c r="D71" s="57">
        <f>[7]Tregion!$P71</f>
        <v>31.117000000000001</v>
      </c>
      <c r="E71" s="58">
        <f>[8]Tregion!$P71</f>
        <v>33.428000000000004</v>
      </c>
      <c r="F71" s="57">
        <f>[9]Tregion!$P71</f>
        <v>30.824999999999999</v>
      </c>
      <c r="G71" s="57">
        <f>[5]Tregion!$P71</f>
        <v>27.712499999999999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43.694949704058523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27.36</v>
      </c>
      <c r="C72" s="58">
        <f>[6]Tregion!$P72</f>
        <v>32.078000000000003</v>
      </c>
      <c r="D72" s="57">
        <f>[7]Tregion!$P72</f>
        <v>30.892000000000003</v>
      </c>
      <c r="E72" s="58">
        <f>[8]Tregion!$P72</f>
        <v>32.527999999999999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42.473672284605897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27.36</v>
      </c>
      <c r="C73" s="58">
        <f>[6]Tregion!$P73</f>
        <v>29.527000000000001</v>
      </c>
      <c r="D73" s="57">
        <f>[7]Tregion!$P73</f>
        <v>28.372</v>
      </c>
      <c r="E73" s="58">
        <f>[8]Tregion!$P73</f>
        <v>31.62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40.89074928508505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27</v>
      </c>
      <c r="C74" s="58">
        <f>[6]Tregion!$P74</f>
        <v>29.648</v>
      </c>
      <c r="D74" s="57">
        <f>[7]Tregion!$P74</f>
        <v>27</v>
      </c>
      <c r="E74" s="58">
        <f>[8]Tregion!$P74</f>
        <v>30.038</v>
      </c>
      <c r="F74" s="57">
        <f>[9]Tregion!$P74</f>
        <v>28.342500000000001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38.457083187797636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27</v>
      </c>
      <c r="C75" s="58">
        <f>[6]Tregion!$P75</f>
        <v>28.02</v>
      </c>
      <c r="D75" s="57">
        <f>[7]Tregion!$P75</f>
        <v>25.395</v>
      </c>
      <c r="E75" s="58">
        <f>[8]Tregion!$P75</f>
        <v>30.15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38.633598948159275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30.202500000000001</v>
      </c>
      <c r="C76" s="58">
        <f>[6]Tregion!$P76</f>
        <v>28.38</v>
      </c>
      <c r="D76" s="57">
        <f>[7]Tregion!$P76</f>
        <v>25.86</v>
      </c>
      <c r="E76" s="58">
        <f>[8]Tregion!$P76</f>
        <v>32.414999999999999</v>
      </c>
      <c r="F76" s="57">
        <f>[9]Tregion!$P76</f>
        <v>31.89</v>
      </c>
      <c r="G76" s="57">
        <f>[5]Tregion!$P76</f>
        <v>30.202500000000001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39.078171452000987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40.5075</v>
      </c>
      <c r="C77" s="58">
        <f>[6]Tregion!$P77</f>
        <v>37.568000000000005</v>
      </c>
      <c r="D77" s="57">
        <f>[7]Tregion!$P77</f>
        <v>34.343000000000004</v>
      </c>
      <c r="E77" s="58">
        <f>[8]Tregion!$P77</f>
        <v>37.049999999999997</v>
      </c>
      <c r="F77" s="57">
        <f>[9]Tregion!$P77</f>
        <v>41.827500000000001</v>
      </c>
      <c r="G77" s="57">
        <f>[5]Tregion!$P77</f>
        <v>40.5075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39.604240241273168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45.12</v>
      </c>
      <c r="C78" s="58">
        <f>[6]Tregion!$P78</f>
        <v>40.822000000000003</v>
      </c>
      <c r="D78" s="57">
        <f>[7]Tregion!$P78</f>
        <v>38.01</v>
      </c>
      <c r="E78" s="58">
        <f>[8]Tregion!$P78</f>
        <v>40.898000000000003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40.048740164908139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36.24</v>
      </c>
      <c r="C79" s="58">
        <f>[6]Tregion!$P79</f>
        <v>36.299999999999997</v>
      </c>
      <c r="D79" s="57">
        <f>[7]Tregion!$P79</f>
        <v>33.54</v>
      </c>
      <c r="E79" s="58">
        <f>[8]Tregion!$P79</f>
        <v>38.752000000000002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39.980330063390248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28.7775</v>
      </c>
      <c r="C80" s="58">
        <f>[6]Tregion!$P80</f>
        <v>31.77</v>
      </c>
      <c r="D80" s="57">
        <f>[7]Tregion!$P80</f>
        <v>30.57</v>
      </c>
      <c r="E80" s="58">
        <f>[8]Tregion!$P80</f>
        <v>32.865000000000002</v>
      </c>
      <c r="F80" s="57">
        <f>[9]Tregion!$P80</f>
        <v>29.76</v>
      </c>
      <c r="G80" s="57">
        <f>[5]Tregion!$P80</f>
        <v>28.7775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39.98173099568055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27.9</v>
      </c>
      <c r="C81" s="58">
        <f>[6]Tregion!$P81</f>
        <v>30.03</v>
      </c>
      <c r="D81" s="57">
        <f>[7]Tregion!$P81</f>
        <v>28.852</v>
      </c>
      <c r="E81" s="58">
        <f>[8]Tregion!$P81</f>
        <v>32.078000000000003</v>
      </c>
      <c r="F81" s="57">
        <f>[9]Tregion!$P81</f>
        <v>29.94</v>
      </c>
      <c r="G81" s="57">
        <f>[5]Tregion!$P81</f>
        <v>27.9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42.279508198460185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27.712499999999999</v>
      </c>
      <c r="C82" s="58">
        <f>[6]Tregion!$P82</f>
        <v>30.968</v>
      </c>
      <c r="D82" s="57">
        <f>[7]Tregion!$P82</f>
        <v>29.767000000000003</v>
      </c>
      <c r="E82" s="58">
        <f>[8]Tregion!$P82</f>
        <v>32.414999999999999</v>
      </c>
      <c r="F82" s="57">
        <f>[9]Tregion!$P82</f>
        <v>30.4725</v>
      </c>
      <c r="G82" s="57">
        <f>[5]Tregion!$P82</f>
        <v>27.712499999999999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44.006106522733369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27.914999999999999</v>
      </c>
      <c r="C83" s="58">
        <f>[6]Tregion!$P83</f>
        <v>32.752000000000002</v>
      </c>
      <c r="D83" s="57">
        <f>[7]Tregion!$P83</f>
        <v>31.433</v>
      </c>
      <c r="E83" s="58">
        <f>[8]Tregion!$P83</f>
        <v>33.667000000000002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44.823480938080245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27.555</v>
      </c>
      <c r="C84" s="58">
        <f>[6]Tregion!$P84</f>
        <v>32.648000000000003</v>
      </c>
      <c r="D84" s="57">
        <f>[7]Tregion!$P84</f>
        <v>31.223000000000003</v>
      </c>
      <c r="E84" s="58">
        <f>[8]Tregion!$P84</f>
        <v>32.835000000000001</v>
      </c>
      <c r="F84" s="57">
        <f>[9]Tregion!$P84</f>
        <v>29.962499999999999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43.600678286546689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27.555</v>
      </c>
      <c r="C85" s="58">
        <f>[6]Tregion!$P85</f>
        <v>30.262</v>
      </c>
      <c r="D85" s="57">
        <f>[7]Tregion!$P85</f>
        <v>28.875</v>
      </c>
      <c r="E85" s="58">
        <f>[8]Tregion!$P85</f>
        <v>31.995000000000001</v>
      </c>
      <c r="F85" s="57">
        <f>[9]Tregion!$P85</f>
        <v>28.897500000000001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42.016248480775495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27.195</v>
      </c>
      <c r="C86" s="58">
        <f>[6]Tregion!$P86</f>
        <v>30.375</v>
      </c>
      <c r="D86" s="57">
        <f>[7]Tregion!$P86</f>
        <v>27.6</v>
      </c>
      <c r="E86" s="58">
        <f>[8]Tregion!$P86</f>
        <v>30.532</v>
      </c>
      <c r="F86" s="57">
        <f>[9]Tregion!$P86</f>
        <v>28.537500000000001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39.58066190284211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27.195</v>
      </c>
      <c r="C87" s="58">
        <f>[6]Tregion!$P87</f>
        <v>28.86</v>
      </c>
      <c r="D87" s="57">
        <f>[7]Tregion!$P87</f>
        <v>26.108000000000001</v>
      </c>
      <c r="E87" s="58">
        <f>[8]Tregion!$P87</f>
        <v>30.637</v>
      </c>
      <c r="F87" s="57">
        <f>[9]Tregion!$P87</f>
        <v>28.897500000000001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39.756421845376096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30.42</v>
      </c>
      <c r="C88" s="58">
        <f>[6]Tregion!$P88</f>
        <v>29.19</v>
      </c>
      <c r="D88" s="57">
        <f>[7]Tregion!$P88</f>
        <v>26.543000000000003</v>
      </c>
      <c r="E88" s="58">
        <f>[8]Tregion!$P88</f>
        <v>32.729999999999997</v>
      </c>
      <c r="F88" s="57">
        <f>[9]Tregion!$P88</f>
        <v>32.107500000000002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40.200300722841682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40.799999999999997</v>
      </c>
      <c r="C89" s="58">
        <f>[6]Tregion!$P89</f>
        <v>37.784999999999997</v>
      </c>
      <c r="D89" s="57">
        <f>[7]Tregion!$P89</f>
        <v>34.44</v>
      </c>
      <c r="E89" s="58">
        <f>[8]Tregion!$P89</f>
        <v>37.027999999999999</v>
      </c>
      <c r="F89" s="57">
        <f>[9]Tregion!$P89</f>
        <v>42.112499999999997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40.725710646405823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45.45</v>
      </c>
      <c r="C90" s="58">
        <f>[6]Tregion!$P90</f>
        <v>40.837000000000003</v>
      </c>
      <c r="D90" s="57">
        <f>[7]Tregion!$P90</f>
        <v>37.852000000000004</v>
      </c>
      <c r="E90" s="58">
        <f>[8]Tregion!$P90</f>
        <v>40.590000000000003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41.169471109019142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36.502499999999998</v>
      </c>
      <c r="C91" s="58">
        <f>[6]Tregion!$P91</f>
        <v>36.6</v>
      </c>
      <c r="D91" s="57">
        <f>[7]Tregion!$P91</f>
        <v>33.697000000000003</v>
      </c>
      <c r="E91" s="58">
        <f>[8]Tregion!$P91</f>
        <v>38.602000000000004</v>
      </c>
      <c r="F91" s="57">
        <f>[9]Tregion!$P91</f>
        <v>37.29</v>
      </c>
      <c r="G91" s="57">
        <f>[5]Tregion!$P91</f>
        <v>36.502499999999998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41.100143521440387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28.987500000000001</v>
      </c>
      <c r="C92" s="58">
        <f>[6]Tregion!$P92</f>
        <v>32.362000000000002</v>
      </c>
      <c r="D92" s="57">
        <f>[7]Tregion!$P92</f>
        <v>30.922000000000001</v>
      </c>
      <c r="E92" s="58">
        <f>[8]Tregion!$P92</f>
        <v>33.157000000000004</v>
      </c>
      <c r="F92" s="57">
        <f>[9]Tregion!$P92</f>
        <v>29.97</v>
      </c>
      <c r="G92" s="57">
        <f>[5]Tregion!$P92</f>
        <v>28.987500000000001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41.100676809977784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28.102</v>
      </c>
      <c r="C93" s="58">
        <f>[6]Tregion!$P93</f>
        <v>30.734999999999999</v>
      </c>
      <c r="D93" s="57">
        <f>[7]Tregion!$P93</f>
        <v>29.324999999999999</v>
      </c>
      <c r="E93" s="58">
        <f>[8]Tregion!$P93</f>
        <v>32.422000000000004</v>
      </c>
      <c r="F93" s="57">
        <f>[9]Tregion!$P93</f>
        <v>30.142499999999998</v>
      </c>
      <c r="G93" s="57">
        <f>[5]Tregion!$P93</f>
        <v>28.102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43.171223528715046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27.914999999999999</v>
      </c>
      <c r="C94" s="58">
        <f>[6]Tregion!$P94</f>
        <v>31.613000000000003</v>
      </c>
      <c r="D94" s="57">
        <f>[7]Tregion!$P94</f>
        <v>30.188000000000002</v>
      </c>
      <c r="E94" s="58">
        <f>[8]Tregion!$P94</f>
        <v>32.737000000000002</v>
      </c>
      <c r="F94" s="57">
        <f>[9]Tregion!$P94</f>
        <v>30.682500000000001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44.919631993870667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28.11</v>
      </c>
      <c r="C95" s="58">
        <f>[6]Tregion!$P95</f>
        <v>33.262999999999998</v>
      </c>
      <c r="D95" s="57">
        <f>[7]Tregion!$P95</f>
        <v>31.754999999999999</v>
      </c>
      <c r="E95" s="58">
        <f>[8]Tregion!$P95</f>
        <v>33.945</v>
      </c>
      <c r="F95" s="57">
        <f>[9]Tregion!$P95</f>
        <v>31.252500000000001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45.789666609203259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27.75</v>
      </c>
      <c r="C96" s="58">
        <f>[6]Tregion!$P96</f>
        <v>33.172000000000004</v>
      </c>
      <c r="D96" s="57">
        <f>[7]Tregion!$P96</f>
        <v>31.56</v>
      </c>
      <c r="E96" s="58">
        <f>[8]Tregion!$P96</f>
        <v>33.172000000000004</v>
      </c>
      <c r="F96" s="57">
        <f>[9]Tregion!$P96</f>
        <v>30.172499999999999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44.58789963778171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27.75</v>
      </c>
      <c r="C97" s="58">
        <f>[6]Tregion!$P97</f>
        <v>30.945</v>
      </c>
      <c r="D97" s="57">
        <f>[7]Tregion!$P97</f>
        <v>29.378</v>
      </c>
      <c r="E97" s="58">
        <f>[8]Tregion!$P97</f>
        <v>32.392000000000003</v>
      </c>
      <c r="F97" s="57">
        <f>[9]Tregion!$P97</f>
        <v>29.092500000000001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43.020690731895286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27.39</v>
      </c>
      <c r="C98" s="58">
        <f>[6]Tregion!$P98</f>
        <v>31.058</v>
      </c>
      <c r="D98" s="57">
        <f>[7]Tregion!$P98</f>
        <v>28.184999999999999</v>
      </c>
      <c r="E98" s="58">
        <f>[8]Tregion!$P98</f>
        <v>31.035</v>
      </c>
      <c r="F98" s="57">
        <f>[9]Tregion!$P98</f>
        <v>28.732500000000002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40.191761181607326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27.39</v>
      </c>
      <c r="C99" s="58">
        <f>[6]Tregion!$P99</f>
        <v>29.64</v>
      </c>
      <c r="D99" s="57">
        <f>[7]Tregion!$P99</f>
        <v>26.797000000000001</v>
      </c>
      <c r="E99" s="58">
        <f>[8]Tregion!$P99</f>
        <v>31.133000000000003</v>
      </c>
      <c r="F99" s="57">
        <f>[9]Tregion!$P99</f>
        <v>29.092500000000001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40.38928212205083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30.637499999999999</v>
      </c>
      <c r="C100" s="58">
        <f>[6]Tregion!$P100</f>
        <v>29.954999999999998</v>
      </c>
      <c r="D100" s="57">
        <f>[7]Tregion!$P100</f>
        <v>27.203000000000003</v>
      </c>
      <c r="E100" s="58">
        <f>[8]Tregion!$P100</f>
        <v>33.082999999999998</v>
      </c>
      <c r="F100" s="57">
        <f>[9]Tregion!$P100</f>
        <v>32.325000000000003</v>
      </c>
      <c r="G100" s="57">
        <f>[5]Tregion!$P100</f>
        <v>30.637499999999999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40.857373022926311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41.092500000000001</v>
      </c>
      <c r="C101" s="58">
        <f>[6]Tregion!$P101</f>
        <v>37.994999999999997</v>
      </c>
      <c r="D101" s="57">
        <f>[7]Tregion!$P101</f>
        <v>34.553000000000004</v>
      </c>
      <c r="E101" s="58">
        <f>[8]Tregion!$P101</f>
        <v>37.064999999999998</v>
      </c>
      <c r="F101" s="57">
        <f>[9]Tregion!$P101</f>
        <v>42.397500000000001</v>
      </c>
      <c r="G101" s="57">
        <f>[5]Tregion!$P101</f>
        <v>41.092500000000001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41.40760109272167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45.78</v>
      </c>
      <c r="C102" s="58">
        <f>[6]Tregion!$P102</f>
        <v>40.852000000000004</v>
      </c>
      <c r="D102" s="57">
        <f>[7]Tregion!$P102</f>
        <v>37.74</v>
      </c>
      <c r="E102" s="58">
        <f>[8]Tregion!$P102</f>
        <v>40.373000000000005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41.877616636353508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36.765000000000001</v>
      </c>
      <c r="C103" s="58">
        <f>[6]Tregion!$P103</f>
        <v>36.892000000000003</v>
      </c>
      <c r="D103" s="57">
        <f>[7]Tregion!$P103</f>
        <v>33.862000000000002</v>
      </c>
      <c r="E103" s="58">
        <f>[8]Tregion!$P103</f>
        <v>38.527999999999999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41.832657785495186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29.197500000000002</v>
      </c>
      <c r="C104" s="58">
        <f>[6]Tregion!$P104</f>
        <v>32.932000000000002</v>
      </c>
      <c r="D104" s="57">
        <f>[7]Tregion!$P104</f>
        <v>31.282</v>
      </c>
      <c r="E104" s="58">
        <f>[8]Tregion!$P104</f>
        <v>33.472000000000001</v>
      </c>
      <c r="F104" s="57">
        <f>[9]Tregion!$P104</f>
        <v>30.172499999999999</v>
      </c>
      <c r="G104" s="57">
        <f>[5]Tregion!$P104</f>
        <v>29.197500000000002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41.857609712118617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28.305</v>
      </c>
      <c r="C105" s="58">
        <f>[6]Tregion!$P105</f>
        <v>31.418000000000003</v>
      </c>
      <c r="D105" s="57">
        <f>[7]Tregion!$P105</f>
        <v>29.797000000000001</v>
      </c>
      <c r="E105" s="58">
        <f>[8]Tregion!$P105</f>
        <v>32.797000000000004</v>
      </c>
      <c r="F105" s="57">
        <f>[9]Tregion!$P105</f>
        <v>30.352499999999999</v>
      </c>
      <c r="G105" s="57">
        <f>[5]Tregion!$P105</f>
        <v>28.305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44.372784528382887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28.1175</v>
      </c>
      <c r="C106" s="58">
        <f>[6]Tregion!$P106</f>
        <v>32.234999999999999</v>
      </c>
      <c r="D106" s="57">
        <f>[7]Tregion!$P106</f>
        <v>30.593</v>
      </c>
      <c r="E106" s="58">
        <f>[8]Tregion!$P106</f>
        <v>33.090000000000003</v>
      </c>
      <c r="F106" s="57">
        <f>[9]Tregion!$P106</f>
        <v>30.892499999999998</v>
      </c>
      <c r="G106" s="57">
        <f>[5]Tregion!$P106</f>
        <v>28.1175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46.138747391627177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28.3125</v>
      </c>
      <c r="C107" s="58">
        <f>[6]Tregion!$P107</f>
        <v>34.020000000000003</v>
      </c>
      <c r="D107" s="57">
        <f>[7]Tregion!$P107</f>
        <v>32.078000000000003</v>
      </c>
      <c r="E107" s="58">
        <f>[8]Tregion!$P107</f>
        <v>34.222000000000001</v>
      </c>
      <c r="F107" s="57">
        <f>[9]Tregion!$P107</f>
        <v>31.462499999999999</v>
      </c>
      <c r="G107" s="57">
        <f>[5]Tregion!$P107</f>
        <v>28.3125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47.050194052300036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27.952500000000001</v>
      </c>
      <c r="C108" s="58">
        <f>[6]Tregion!$P108</f>
        <v>33.93</v>
      </c>
      <c r="D108" s="57">
        <f>[7]Tregion!$P108</f>
        <v>31.898000000000003</v>
      </c>
      <c r="E108" s="58">
        <f>[8]Tregion!$P108</f>
        <v>33.502000000000002</v>
      </c>
      <c r="F108" s="57">
        <f>[9]Tregion!$P108</f>
        <v>30.375</v>
      </c>
      <c r="G108" s="57">
        <f>[5]Tregion!$P108</f>
        <v>27.952500000000001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45.84595609867231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27.952500000000001</v>
      </c>
      <c r="C109" s="58">
        <f>[6]Tregion!$P109</f>
        <v>31.837000000000003</v>
      </c>
      <c r="D109" s="57">
        <f>[7]Tregion!$P109</f>
        <v>29.864999999999998</v>
      </c>
      <c r="E109" s="58">
        <f>[8]Tregion!$P109</f>
        <v>32.79</v>
      </c>
      <c r="F109" s="57">
        <f>[9]Tregion!$P109</f>
        <v>29.287500000000001</v>
      </c>
      <c r="G109" s="57">
        <f>[5]Tregion!$P109</f>
        <v>27.952500000000001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44.272800107590513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27.585000000000001</v>
      </c>
      <c r="C110" s="58">
        <f>[6]Tregion!$P110</f>
        <v>31.942</v>
      </c>
      <c r="D110" s="57">
        <f>[7]Tregion!$P110</f>
        <v>28.762</v>
      </c>
      <c r="E110" s="58">
        <f>[8]Tregion!$P110</f>
        <v>31.53</v>
      </c>
      <c r="F110" s="57">
        <f>[9]Tregion!$P110</f>
        <v>28.927499999999998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41.016649003727068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27.585000000000001</v>
      </c>
      <c r="C111" s="58">
        <f>[6]Tregion!$P111</f>
        <v>30.608000000000001</v>
      </c>
      <c r="D111" s="57">
        <f>[7]Tregion!$P111</f>
        <v>27.465</v>
      </c>
      <c r="E111" s="58">
        <f>[8]Tregion!$P111</f>
        <v>31.62</v>
      </c>
      <c r="F111" s="57">
        <f>[9]Tregion!$P111</f>
        <v>29.287500000000001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41.220627039501636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30.855</v>
      </c>
      <c r="C112" s="58">
        <f>[6]Tregion!$P112</f>
        <v>30.9</v>
      </c>
      <c r="D112" s="57">
        <f>[7]Tregion!$P112</f>
        <v>27.84</v>
      </c>
      <c r="E112" s="58">
        <f>[8]Tregion!$P112</f>
        <v>33.42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41.697441837481996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41.384999999999998</v>
      </c>
      <c r="C113" s="58">
        <f>[6]Tregion!$P113</f>
        <v>38.468000000000004</v>
      </c>
      <c r="D113" s="57">
        <f>[7]Tregion!$P113</f>
        <v>34.688000000000002</v>
      </c>
      <c r="E113" s="58">
        <f>[8]Tregion!$P113</f>
        <v>37.117000000000004</v>
      </c>
      <c r="F113" s="57">
        <f>[9]Tregion!$P113</f>
        <v>42.682499999999997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42.256970835874824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46.102499999999999</v>
      </c>
      <c r="C114" s="58">
        <f>[6]Tregion!$P114</f>
        <v>41.16</v>
      </c>
      <c r="D114" s="57">
        <f>[7]Tregion!$P114</f>
        <v>37.65</v>
      </c>
      <c r="E114" s="58">
        <f>[8]Tregion!$P114</f>
        <v>40.178000000000004</v>
      </c>
      <c r="F114" s="57">
        <f>[9]Tregion!$P114</f>
        <v>47.212499999999999</v>
      </c>
      <c r="G114" s="57">
        <f>[5]Tregion!$P114</f>
        <v>46.102499999999999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42.73596634287702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37.027500000000003</v>
      </c>
      <c r="C115" s="58">
        <f>[6]Tregion!$P115</f>
        <v>37.432000000000002</v>
      </c>
      <c r="D115" s="57">
        <f>[7]Tregion!$P115</f>
        <v>34.049999999999997</v>
      </c>
      <c r="E115" s="58">
        <f>[8]Tregion!$P115</f>
        <v>38.468000000000004</v>
      </c>
      <c r="F115" s="57">
        <f>[9]Tregion!$P115</f>
        <v>37.799999999999997</v>
      </c>
      <c r="G115" s="57">
        <f>[5]Tregion!$P115</f>
        <v>37.027500000000003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42.696023487320026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29.407499999999999</v>
      </c>
      <c r="C116" s="58">
        <f>[6]Tregion!$P116</f>
        <v>33.712000000000003</v>
      </c>
      <c r="D116" s="57">
        <f>[7]Tregion!$P116</f>
        <v>31.642000000000003</v>
      </c>
      <c r="E116" s="58">
        <f>[8]Tregion!$P116</f>
        <v>33.788000000000004</v>
      </c>
      <c r="F116" s="57">
        <f>[9]Tregion!$P116</f>
        <v>30.375</v>
      </c>
      <c r="G116" s="57">
        <f>[5]Tregion!$P116</f>
        <v>29.407499999999999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42.726374701277095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28.5</v>
      </c>
      <c r="C117" s="58">
        <f>[6]Tregion!$P117</f>
        <v>32.28</v>
      </c>
      <c r="D117" s="57">
        <f>[7]Tregion!$P117</f>
        <v>30.262</v>
      </c>
      <c r="E117" s="58">
        <f>[8]Tregion!$P117</f>
        <v>33.157000000000004</v>
      </c>
      <c r="F117" s="57">
        <f>[9]Tregion!$P117</f>
        <v>30.555</v>
      </c>
      <c r="G117" s="57">
        <f>[5]Tregion!$P117</f>
        <v>28.5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44.912365616154986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28.3125</v>
      </c>
      <c r="C118" s="58">
        <f>[6]Tregion!$P118</f>
        <v>33.053000000000004</v>
      </c>
      <c r="D118" s="57">
        <f>[7]Tregion!$P118</f>
        <v>31.004999999999999</v>
      </c>
      <c r="E118" s="58">
        <f>[8]Tregion!$P118</f>
        <v>33.435000000000002</v>
      </c>
      <c r="F118" s="57">
        <f>[9]Tregion!$P118</f>
        <v>31.102499999999999</v>
      </c>
      <c r="G118" s="57">
        <f>[5]Tregion!$P118</f>
        <v>28.3125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46.698182379545514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28.515000000000001</v>
      </c>
      <c r="C119" s="58">
        <f>[6]Tregion!$P119</f>
        <v>34.770000000000003</v>
      </c>
      <c r="D119" s="57">
        <f>[7]Tregion!$P119</f>
        <v>32.407000000000004</v>
      </c>
      <c r="E119" s="58">
        <f>[8]Tregion!$P119</f>
        <v>34.5</v>
      </c>
      <c r="F119" s="57">
        <f>[9]Tregion!$P119</f>
        <v>31.672499999999999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27.88544868862618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28.147500000000001</v>
      </c>
      <c r="C120" s="58">
        <f>[6]Tregion!$P120</f>
        <v>34.688000000000002</v>
      </c>
      <c r="D120" s="57">
        <f>[7]Tregion!$P120</f>
        <v>32.242000000000004</v>
      </c>
      <c r="E120" s="58">
        <f>[8]Tregion!$P120</f>
        <v>33.832999999999998</v>
      </c>
      <c r="F120" s="57">
        <f>[9]Tregion!$P120</f>
        <v>30.577500000000001</v>
      </c>
      <c r="G120" s="57">
        <f>[5]Tregion!$P120</f>
        <v>28.147500000000001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27.153584630665872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28.147500000000001</v>
      </c>
      <c r="C121" s="58">
        <f>[6]Tregion!$P121</f>
        <v>32.722000000000001</v>
      </c>
      <c r="D121" s="57">
        <f>[7]Tregion!$P121</f>
        <v>30.344999999999999</v>
      </c>
      <c r="E121" s="58">
        <f>[8]Tregion!$P121</f>
        <v>33.172000000000004</v>
      </c>
      <c r="F121" s="57">
        <f>[9]Tregion!$P121</f>
        <v>29.482500000000002</v>
      </c>
      <c r="G121" s="57">
        <f>[5]Tregion!$P121</f>
        <v>28.147500000000001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26.199170092066236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27.787500000000001</v>
      </c>
      <c r="C122" s="58">
        <f>[6]Tregion!$P122</f>
        <v>32.82</v>
      </c>
      <c r="D122" s="57">
        <f>[7]Tregion!$P122</f>
        <v>29.317</v>
      </c>
      <c r="E122" s="58">
        <f>[8]Tregion!$P122</f>
        <v>32.002000000000002</v>
      </c>
      <c r="F122" s="57">
        <f>[9]Tregion!$P122</f>
        <v>29.122499999999999</v>
      </c>
      <c r="G122" s="57">
        <f>[5]Tregion!$P122</f>
        <v>27.787500000000001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24.476380308695376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27.787500000000001</v>
      </c>
      <c r="C123" s="58">
        <f>[6]Tregion!$P123</f>
        <v>31.567</v>
      </c>
      <c r="D123" s="57">
        <f>[7]Tregion!$P123</f>
        <v>28.117000000000001</v>
      </c>
      <c r="E123" s="58">
        <f>[8]Tregion!$P123</f>
        <v>32.085000000000001</v>
      </c>
      <c r="F123" s="57">
        <f>[9]Tregion!$P123</f>
        <v>29.482500000000002</v>
      </c>
      <c r="G123" s="57">
        <f>[5]Tregion!$P123</f>
        <v>27.787500000000001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24.596668584578115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31.072500000000002</v>
      </c>
      <c r="C124" s="58">
        <f>[6]Tregion!$P124</f>
        <v>31.844999999999999</v>
      </c>
      <c r="D124" s="57">
        <f>[7]Tregion!$P124</f>
        <v>28.462</v>
      </c>
      <c r="E124" s="58">
        <f>[8]Tregion!$P124</f>
        <v>33.758000000000003</v>
      </c>
      <c r="F124" s="57">
        <f>[9]Tregion!$P124</f>
        <v>32.767499999999998</v>
      </c>
      <c r="G124" s="57">
        <f>[5]Tregion!$P124</f>
        <v>31.072500000000002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24.881731258420611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41.677500000000002</v>
      </c>
      <c r="C125" s="58">
        <f>[6]Tregion!$P125</f>
        <v>38.954999999999998</v>
      </c>
      <c r="D125" s="57">
        <f>[7]Tregion!$P125</f>
        <v>34.837000000000003</v>
      </c>
      <c r="E125" s="58">
        <f>[8]Tregion!$P125</f>
        <v>37.185000000000002</v>
      </c>
      <c r="F125" s="57">
        <f>[9]Tregion!$P125</f>
        <v>42.975000000000001</v>
      </c>
      <c r="G125" s="57">
        <f>[5]Tregion!$P125</f>
        <v>41.677500000000002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25.216814646082504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46.432499999999997</v>
      </c>
      <c r="C126" s="58">
        <f>[6]Tregion!$P126</f>
        <v>41.49</v>
      </c>
      <c r="D126" s="57">
        <f>[7]Tregion!$P126</f>
        <v>37.597000000000001</v>
      </c>
      <c r="E126" s="58">
        <f>[8]Tregion!$P126</f>
        <v>40.027999999999999</v>
      </c>
      <c r="F126" s="57">
        <f>[9]Tregion!$P126</f>
        <v>47.527500000000003</v>
      </c>
      <c r="G126" s="57">
        <f>[5]Tregion!$P126</f>
        <v>46.432499999999997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25.503049408101234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37.29</v>
      </c>
      <c r="C127" s="58">
        <f>[6]Tregion!$P127</f>
        <v>37.987499999999997</v>
      </c>
      <c r="D127" s="57">
        <f>[7]Tregion!$P127</f>
        <v>34.244999999999997</v>
      </c>
      <c r="E127" s="58">
        <f>[8]Tregion!$P127</f>
        <v>38.438000000000002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25.475669917889849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29.61</v>
      </c>
      <c r="C128" s="58">
        <f>[6]Tregion!$P128</f>
        <v>34.484999999999999</v>
      </c>
      <c r="D128" s="57">
        <f>[7]Tregion!$P128</f>
        <v>32.01</v>
      </c>
      <c r="E128" s="58">
        <f>[8]Tregion!$P128</f>
        <v>34.102000000000004</v>
      </c>
      <c r="F128" s="57">
        <f>[9]Tregion!$P128</f>
        <v>30.577500000000001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25.490865391477335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28.703000000000003</v>
      </c>
      <c r="C129" s="58">
        <f>[6]Tregion!$P129</f>
        <v>33.142000000000003</v>
      </c>
      <c r="D129" s="57">
        <f>[7]Tregion!$P129</f>
        <v>30.72</v>
      </c>
      <c r="E129" s="58">
        <f>[8]Tregion!$P129</f>
        <v>33.517000000000003</v>
      </c>
      <c r="F129" s="57">
        <f>[9]Tregion!$P129</f>
        <v>30.765000000000001</v>
      </c>
      <c r="G129" s="57">
        <f>[5]Tregion!$P129</f>
        <v>28.703000000000003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27.022581681976934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28.515000000000001</v>
      </c>
      <c r="C130" s="58">
        <f>[6]Tregion!$P130</f>
        <v>33.869999999999997</v>
      </c>
      <c r="D130" s="57">
        <f>[7]Tregion!$P130</f>
        <v>31.41</v>
      </c>
      <c r="E130" s="58">
        <f>[8]Tregion!$P130</f>
        <v>33.773000000000003</v>
      </c>
      <c r="F130" s="57">
        <f>[9]Tregion!$P130</f>
        <v>31.3125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28.09803539141976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28.717500000000001</v>
      </c>
      <c r="C131" s="58">
        <f>[6]Tregion!$P131</f>
        <v>35.520000000000003</v>
      </c>
      <c r="D131" s="57">
        <f>[7]Tregion!$P131</f>
        <v>32.737000000000002</v>
      </c>
      <c r="E131" s="58">
        <f>[8]Tregion!$P131</f>
        <v>34.777999999999999</v>
      </c>
      <c r="F131" s="57">
        <f>[9]Tregion!$P131</f>
        <v>31.8825</v>
      </c>
      <c r="G131" s="57">
        <f>[5]Tregion!$P131</f>
        <v>28.717500000000001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27.88544868862618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28.35</v>
      </c>
      <c r="C132" s="58">
        <f>[6]Tregion!$P132</f>
        <v>35.445</v>
      </c>
      <c r="D132" s="57">
        <f>[7]Tregion!$P132</f>
        <v>32.58</v>
      </c>
      <c r="E132" s="58">
        <f>[8]Tregion!$P132</f>
        <v>34.163000000000004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27.153584630665872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28.35</v>
      </c>
      <c r="C133" s="58">
        <f>[6]Tregion!$P133</f>
        <v>33.6</v>
      </c>
      <c r="D133" s="57">
        <f>[7]Tregion!$P133</f>
        <v>30.824999999999999</v>
      </c>
      <c r="E133" s="58">
        <f>[8]Tregion!$P133</f>
        <v>33.54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26.199170092066236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27.982500000000002</v>
      </c>
      <c r="C134" s="58">
        <f>[6]Tregion!$P134</f>
        <v>33.69</v>
      </c>
      <c r="D134" s="57">
        <f>[7]Tregion!$P134</f>
        <v>29.864999999999998</v>
      </c>
      <c r="E134" s="58">
        <f>[8]Tregion!$P134</f>
        <v>32.46</v>
      </c>
      <c r="F134" s="57">
        <f>[9]Tregion!$P134</f>
        <v>29.317499999999999</v>
      </c>
      <c r="G134" s="57">
        <f>[5]Tregion!$P134</f>
        <v>27.982500000000002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24.476380308695376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27.982500000000002</v>
      </c>
      <c r="C135" s="58">
        <f>[6]Tregion!$P135</f>
        <v>32.512999999999998</v>
      </c>
      <c r="D135" s="57">
        <f>[7]Tregion!$P135</f>
        <v>28.747</v>
      </c>
      <c r="E135" s="58">
        <f>[8]Tregion!$P135</f>
        <v>32.542000000000002</v>
      </c>
      <c r="F135" s="57">
        <f>[9]Tregion!$P135</f>
        <v>29.684999999999999</v>
      </c>
      <c r="G135" s="57">
        <f>[5]Tregion!$P135</f>
        <v>27.982500000000002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24.596668584578115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31.29</v>
      </c>
      <c r="C136" s="58">
        <f>[6]Tregion!$P136</f>
        <v>32.774999999999999</v>
      </c>
      <c r="D136" s="57">
        <f>[7]Tregion!$P136</f>
        <v>29.07</v>
      </c>
      <c r="E136" s="58">
        <f>[8]Tregion!$P136</f>
        <v>34.087000000000003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24.881731258420611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41.97</v>
      </c>
      <c r="C137" s="58">
        <f>[6]Tregion!$P137</f>
        <v>39.465000000000003</v>
      </c>
      <c r="D137" s="57">
        <f>[7]Tregion!$P137</f>
        <v>35.002000000000002</v>
      </c>
      <c r="E137" s="58">
        <f>[8]Tregion!$P137</f>
        <v>37.267000000000003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25.216814646082504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46.755000000000003</v>
      </c>
      <c r="C138" s="58">
        <f>[6]Tregion!$P138</f>
        <v>41.843000000000004</v>
      </c>
      <c r="D138" s="57">
        <f>[7]Tregion!$P138</f>
        <v>37.575000000000003</v>
      </c>
      <c r="E138" s="58">
        <f>[8]Tregion!$P138</f>
        <v>39.9</v>
      </c>
      <c r="F138" s="57">
        <f>[9]Tregion!$P138</f>
        <v>47.842500000000001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25.503049408101234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37.552500000000002</v>
      </c>
      <c r="C139" s="58">
        <f>[6]Tregion!$P139</f>
        <v>38.549999999999997</v>
      </c>
      <c r="D139" s="57">
        <f>[7]Tregion!$P139</f>
        <v>34.447000000000003</v>
      </c>
      <c r="E139" s="58">
        <f>[8]Tregion!$P139</f>
        <v>38.43</v>
      </c>
      <c r="F139" s="57">
        <f>[9]Tregion!$P139</f>
        <v>38.302500000000002</v>
      </c>
      <c r="G139" s="57">
        <f>[5]Tregion!$P139</f>
        <v>37.552500000000002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25.475669917889849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29.82</v>
      </c>
      <c r="C140" s="58">
        <f>[6]Tregion!$P140</f>
        <v>35.258000000000003</v>
      </c>
      <c r="D140" s="57">
        <f>[7]Tregion!$P140</f>
        <v>32.369999999999997</v>
      </c>
      <c r="E140" s="58">
        <f>[8]Tregion!$P140</f>
        <v>34.409999999999997</v>
      </c>
      <c r="F140" s="57">
        <f>[9]Tregion!$P140</f>
        <v>30.787500000000001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25.490865391477335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28.905000000000001</v>
      </c>
      <c r="C141" s="58">
        <f>[6]Tregion!$P141</f>
        <v>33.998000000000005</v>
      </c>
      <c r="D141" s="57">
        <f>[7]Tregion!$P141</f>
        <v>31.17</v>
      </c>
      <c r="E141" s="58">
        <f>[8]Tregion!$P141</f>
        <v>33.869999999999997</v>
      </c>
      <c r="F141" s="57">
        <f>[9]Tregion!$P141</f>
        <v>30.967500000000001</v>
      </c>
      <c r="G141" s="57">
        <f>[5]Tregion!$P141</f>
        <v>28.905000000000001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27.022581681976934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28.717500000000001</v>
      </c>
      <c r="C142" s="58">
        <f>[6]Tregion!$P142</f>
        <v>34.688000000000002</v>
      </c>
      <c r="D142" s="57">
        <f>[7]Tregion!$P142</f>
        <v>31.815000000000001</v>
      </c>
      <c r="E142" s="58">
        <f>[8]Tregion!$P142</f>
        <v>34.102000000000004</v>
      </c>
      <c r="F142" s="57">
        <f>[9]Tregion!$P142</f>
        <v>31.515000000000001</v>
      </c>
      <c r="G142" s="57">
        <f>[5]Tregion!$P142</f>
        <v>28.717500000000001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28.09803539141976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28.92</v>
      </c>
      <c r="C143" s="58">
        <f>[6]Tregion!$P143</f>
        <v>36.270000000000003</v>
      </c>
      <c r="D143" s="57">
        <f>[7]Tregion!$P143</f>
        <v>33.119999999999997</v>
      </c>
      <c r="E143" s="58">
        <f>[8]Tregion!$P143</f>
        <v>35.04</v>
      </c>
      <c r="F143" s="57">
        <f>[9]Tregion!$P143</f>
        <v>32.092500000000001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27.88544868862618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28.545000000000002</v>
      </c>
      <c r="C144" s="58">
        <f>[6]Tregion!$P144</f>
        <v>36.195</v>
      </c>
      <c r="D144" s="57">
        <f>[7]Tregion!$P144</f>
        <v>32.962000000000003</v>
      </c>
      <c r="E144" s="58">
        <f>[8]Tregion!$P144</f>
        <v>34.417000000000002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27.153584630665872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28.545000000000002</v>
      </c>
      <c r="C145" s="58">
        <f>[6]Tregion!$P145</f>
        <v>34.305</v>
      </c>
      <c r="D145" s="57">
        <f>[7]Tregion!$P145</f>
        <v>31.184999999999999</v>
      </c>
      <c r="E145" s="58">
        <f>[8]Tregion!$P145</f>
        <v>33.795000000000002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26.199170092066236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28.177499999999998</v>
      </c>
      <c r="C146" s="58">
        <f>[6]Tregion!$P146</f>
        <v>34.402999999999999</v>
      </c>
      <c r="D146" s="57">
        <f>[7]Tregion!$P146</f>
        <v>30.21</v>
      </c>
      <c r="E146" s="58">
        <f>[8]Tregion!$P146</f>
        <v>32.707999999999998</v>
      </c>
      <c r="F146" s="57">
        <f>[9]Tregion!$P146</f>
        <v>29.512499999999999</v>
      </c>
      <c r="G146" s="57">
        <f>[5]Tregion!$P146</f>
        <v>28.177499999999998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24.476380308695376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28.177499999999998</v>
      </c>
      <c r="C147" s="58">
        <f>[6]Tregion!$P147</f>
        <v>33.203000000000003</v>
      </c>
      <c r="D147" s="57">
        <f>[7]Tregion!$P147</f>
        <v>29.078000000000003</v>
      </c>
      <c r="E147" s="58">
        <f>[8]Tregion!$P147</f>
        <v>32.782000000000004</v>
      </c>
      <c r="F147" s="57">
        <f>[9]Tregion!$P147</f>
        <v>29.88</v>
      </c>
      <c r="G147" s="57">
        <f>[5]Tregion!$P147</f>
        <v>28.177499999999998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24.596668584578115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31.515000000000001</v>
      </c>
      <c r="C148" s="58">
        <f>[6]Tregion!$P148</f>
        <v>33.465000000000003</v>
      </c>
      <c r="D148" s="57">
        <f>[7]Tregion!$P148</f>
        <v>29.407</v>
      </c>
      <c r="E148" s="58">
        <f>[8]Tregion!$P148</f>
        <v>34.343000000000004</v>
      </c>
      <c r="F148" s="57">
        <f>[9]Tregion!$P148</f>
        <v>33.202500000000001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24.881731258420611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42.262500000000003</v>
      </c>
      <c r="C149" s="58">
        <f>[6]Tregion!$P149</f>
        <v>40.29</v>
      </c>
      <c r="D149" s="57">
        <f>[7]Tregion!$P149</f>
        <v>35.414999999999999</v>
      </c>
      <c r="E149" s="58">
        <f>[8]Tregion!$P149</f>
        <v>37.545000000000002</v>
      </c>
      <c r="F149" s="57">
        <f>[9]Tregion!$P149</f>
        <v>43.545000000000002</v>
      </c>
      <c r="G149" s="57">
        <f>[5]Tregion!$P149</f>
        <v>42.262500000000003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25.216814646082504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47.085000000000001</v>
      </c>
      <c r="C150" s="58">
        <f>[6]Tregion!$P150</f>
        <v>42.72</v>
      </c>
      <c r="D150" s="57">
        <f>[7]Tregion!$P150</f>
        <v>38.01</v>
      </c>
      <c r="E150" s="58">
        <f>[8]Tregion!$P150</f>
        <v>40.200000000000003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25.503049408101234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37.814999999999998</v>
      </c>
      <c r="C151" s="58">
        <f>[6]Tregion!$P151</f>
        <v>39.36</v>
      </c>
      <c r="D151" s="57">
        <f>[7]Tregion!$P151</f>
        <v>34.852000000000004</v>
      </c>
      <c r="E151" s="58">
        <f>[8]Tregion!$P151</f>
        <v>38.715000000000003</v>
      </c>
      <c r="F151" s="57">
        <f>[9]Tregion!$P151</f>
        <v>38.557499999999997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25.475669917889849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30.03</v>
      </c>
      <c r="C152" s="58">
        <f>[6]Tregion!$P152</f>
        <v>36</v>
      </c>
      <c r="D152" s="57">
        <f>[7]Tregion!$P152</f>
        <v>32.744999999999997</v>
      </c>
      <c r="E152" s="58">
        <f>[8]Tregion!$P152</f>
        <v>34.664999999999999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25.490865391477335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29.108000000000001</v>
      </c>
      <c r="C153" s="58">
        <f>[6]Tregion!$P153</f>
        <v>34.718000000000004</v>
      </c>
      <c r="D153" s="57">
        <f>[7]Tregion!$P153</f>
        <v>31.53</v>
      </c>
      <c r="E153" s="58">
        <f>[8]Tregion!$P153</f>
        <v>34.125</v>
      </c>
      <c r="F153" s="57">
        <f>[9]Tregion!$P153</f>
        <v>31.17</v>
      </c>
      <c r="G153" s="57">
        <f>[5]Tregion!$P153</f>
        <v>29.108000000000001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27.022581681976934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28.92</v>
      </c>
      <c r="C154" s="58">
        <f>[6]Tregion!$P154</f>
        <v>35.414999999999999</v>
      </c>
      <c r="D154" s="57">
        <f>[7]Tregion!$P154</f>
        <v>32.182000000000002</v>
      </c>
      <c r="E154" s="58">
        <f>[8]Tregion!$P154</f>
        <v>34.358000000000004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28.09803539141976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29.114999999999998</v>
      </c>
      <c r="C155" s="58">
        <f>[6]Tregion!$P155</f>
        <v>37.020000000000003</v>
      </c>
      <c r="D155" s="57">
        <f>[7]Tregion!$P155</f>
        <v>33.502000000000002</v>
      </c>
      <c r="E155" s="58">
        <f>[8]Tregion!$P155</f>
        <v>35.303000000000004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27.88544868862618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28.747499999999999</v>
      </c>
      <c r="C156" s="58">
        <f>[6]Tregion!$P156</f>
        <v>36.945</v>
      </c>
      <c r="D156" s="57">
        <f>[7]Tregion!$P156</f>
        <v>33.344999999999999</v>
      </c>
      <c r="E156" s="58">
        <f>[8]Tregion!$P156</f>
        <v>34.672000000000004</v>
      </c>
      <c r="F156" s="57">
        <f>[9]Tregion!$P156</f>
        <v>31.192499999999999</v>
      </c>
      <c r="G156" s="57">
        <f>[5]Tregion!$P156</f>
        <v>28.747499999999999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27.153584630665872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28.747499999999999</v>
      </c>
      <c r="C157" s="58">
        <f>[6]Tregion!$P157</f>
        <v>35.01</v>
      </c>
      <c r="D157" s="57">
        <f>[7]Tregion!$P157</f>
        <v>31.545000000000002</v>
      </c>
      <c r="E157" s="58">
        <f>[8]Tregion!$P157</f>
        <v>34.042000000000002</v>
      </c>
      <c r="F157" s="57">
        <f>[9]Tregion!$P157</f>
        <v>30.074999999999999</v>
      </c>
      <c r="G157" s="57">
        <f>[5]Tregion!$P157</f>
        <v>28.747499999999999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26.199170092066236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28.372499999999999</v>
      </c>
      <c r="C158" s="58">
        <f>[6]Tregion!$P158</f>
        <v>35.108000000000004</v>
      </c>
      <c r="D158" s="57">
        <f>[7]Tregion!$P158</f>
        <v>30.563000000000002</v>
      </c>
      <c r="E158" s="58">
        <f>[8]Tregion!$P158</f>
        <v>32.947000000000003</v>
      </c>
      <c r="F158" s="57">
        <f>[9]Tregion!$P158</f>
        <v>29.7075</v>
      </c>
      <c r="G158" s="57">
        <f>[5]Tregion!$P158</f>
        <v>28.372499999999999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24.476380308695376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28.372499999999999</v>
      </c>
      <c r="C159" s="58">
        <f>[6]Tregion!$P159</f>
        <v>33.884999999999998</v>
      </c>
      <c r="D159" s="57">
        <f>[7]Tregion!$P159</f>
        <v>29.414999999999999</v>
      </c>
      <c r="E159" s="58">
        <f>[8]Tregion!$P159</f>
        <v>33.03</v>
      </c>
      <c r="F159" s="57">
        <f>[9]Tregion!$P159</f>
        <v>30.074999999999999</v>
      </c>
      <c r="G159" s="57">
        <f>[5]Tregion!$P159</f>
        <v>28.372499999999999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24.596668584578115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31.732500000000002</v>
      </c>
      <c r="C160" s="58">
        <f>[6]Tregion!$P160</f>
        <v>34.155000000000001</v>
      </c>
      <c r="D160" s="57">
        <f>[7]Tregion!$P160</f>
        <v>29.745000000000001</v>
      </c>
      <c r="E160" s="58">
        <f>[8]Tregion!$P160</f>
        <v>34.604999999999997</v>
      </c>
      <c r="F160" s="57">
        <f>[9]Tregion!$P160</f>
        <v>33.42</v>
      </c>
      <c r="G160" s="57">
        <f>[5]Tregion!$P160</f>
        <v>31.732500000000002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24.881731258420611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42.555</v>
      </c>
      <c r="C161" s="58">
        <f>[6]Tregion!$P161</f>
        <v>41.123000000000005</v>
      </c>
      <c r="D161" s="57">
        <f>[7]Tregion!$P161</f>
        <v>35.82</v>
      </c>
      <c r="E161" s="58">
        <f>[8]Tregion!$P161</f>
        <v>37.822000000000003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25.216814646082504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27.75</v>
      </c>
      <c r="C8" s="58">
        <f>[6]Tregion!$L8</f>
        <v>29</v>
      </c>
      <c r="D8" s="57">
        <f>[7]Tregion!$L8</f>
        <v>28.25</v>
      </c>
      <c r="E8" s="58">
        <f>[8]Tregion!$L8</f>
        <v>28.5</v>
      </c>
      <c r="F8" s="57">
        <f>[9]Tregion!$L8</f>
        <v>29</v>
      </c>
      <c r="G8" s="57">
        <f>[5]Tregion!$L8</f>
        <v>27.75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27.75</v>
      </c>
      <c r="C9" s="58">
        <f>[6]Tregion!$L9</f>
        <v>29.5</v>
      </c>
      <c r="D9" s="57">
        <f>[7]Tregion!$L9</f>
        <v>28.75</v>
      </c>
      <c r="E9" s="58">
        <f>[8]Tregion!$L9</f>
        <v>29.75</v>
      </c>
      <c r="F9" s="57">
        <f>[9]Tregion!$L9</f>
        <v>28.6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45.493091490000104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32.1</v>
      </c>
      <c r="C10" s="58">
        <f>[6]Tregion!$L10</f>
        <v>37</v>
      </c>
      <c r="D10" s="57">
        <f>[7]Tregion!$L10</f>
        <v>36.75</v>
      </c>
      <c r="E10" s="58">
        <f>[8]Tregion!$L10</f>
        <v>36.75</v>
      </c>
      <c r="F10" s="57">
        <f>[9]Tregion!$L10</f>
        <v>34.1</v>
      </c>
      <c r="G10" s="57">
        <f>[5]Tregion!$L10</f>
        <v>32.1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44.765026942425166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32.75</v>
      </c>
      <c r="C11" s="58">
        <f>[6]Tregion!$L11</f>
        <v>36.75</v>
      </c>
      <c r="D11" s="57">
        <f>[7]Tregion!$L11</f>
        <v>36.75</v>
      </c>
      <c r="E11" s="58">
        <f>[8]Tregion!$L11</f>
        <v>36.75</v>
      </c>
      <c r="F11" s="57">
        <f>[9]Tregion!$L11</f>
        <v>35</v>
      </c>
      <c r="G11" s="57">
        <f>[5]Tregion!$L11</f>
        <v>32.75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52.436864095887735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32.25</v>
      </c>
      <c r="C12" s="58">
        <f>[6]Tregion!$L12</f>
        <v>34.65</v>
      </c>
      <c r="D12" s="57">
        <f>[7]Tregion!$L12</f>
        <v>34.75</v>
      </c>
      <c r="E12" s="58">
        <f>[8]Tregion!$L12</f>
        <v>35.75</v>
      </c>
      <c r="F12" s="57">
        <f>[9]Tregion!$L12</f>
        <v>34.25</v>
      </c>
      <c r="G12" s="57">
        <f>[5]Tregion!$L12</f>
        <v>32.25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52.016257613609831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31.75</v>
      </c>
      <c r="C13" s="58">
        <f>[6]Tregion!$L13</f>
        <v>31.5</v>
      </c>
      <c r="D13" s="57">
        <f>[7]Tregion!$L13</f>
        <v>31.5</v>
      </c>
      <c r="E13" s="58">
        <f>[8]Tregion!$L13</f>
        <v>34.5</v>
      </c>
      <c r="F13" s="57">
        <f>[9]Tregion!$L13</f>
        <v>33.5</v>
      </c>
      <c r="G13" s="57">
        <f>[5]Tregion!$L13</f>
        <v>31.75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50.84777619792753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31</v>
      </c>
      <c r="C14" s="58">
        <f>[6]Tregion!$L14</f>
        <v>31.25</v>
      </c>
      <c r="D14" s="57">
        <f>[7]Tregion!$L14</f>
        <v>29.25</v>
      </c>
      <c r="E14" s="58">
        <f>[8]Tregion!$L14</f>
        <v>31.5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47.527106197032218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35</v>
      </c>
      <c r="C15" s="58">
        <f>[6]Tregion!$L15</f>
        <v>30</v>
      </c>
      <c r="D15" s="57">
        <f>[7]Tregion!$L15</f>
        <v>27.5</v>
      </c>
      <c r="E15" s="58">
        <f>[8]Tregion!$L15</f>
        <v>31.25</v>
      </c>
      <c r="F15" s="57">
        <f>[9]Tregion!$L15</f>
        <v>33</v>
      </c>
      <c r="G15" s="57">
        <f>[5]Tregion!$L15</f>
        <v>35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48.065261846144821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43</v>
      </c>
      <c r="C16" s="58">
        <f>[6]Tregion!$L16</f>
        <v>31.25</v>
      </c>
      <c r="D16" s="57">
        <f>[7]Tregion!$L16</f>
        <v>28.75</v>
      </c>
      <c r="E16" s="58">
        <f>[8]Tregion!$L16</f>
        <v>37.75</v>
      </c>
      <c r="F16" s="57">
        <f>[9]Tregion!$L16</f>
        <v>39</v>
      </c>
      <c r="G16" s="57">
        <f>[5]Tregion!$L16</f>
        <v>43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49.014637001722896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50.25</v>
      </c>
      <c r="C17" s="58">
        <f>[6]Tregion!$L17</f>
        <v>44.25</v>
      </c>
      <c r="D17" s="57">
        <f>[7]Tregion!$L17</f>
        <v>41.25</v>
      </c>
      <c r="E17" s="58">
        <f>[8]Tregion!$L17</f>
        <v>46.25</v>
      </c>
      <c r="F17" s="57">
        <f>[9]Tregion!$L17</f>
        <v>46</v>
      </c>
      <c r="G17" s="57">
        <f>[5]Tregion!$L17</f>
        <v>50.25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47.820740124063136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59.5</v>
      </c>
      <c r="C18" s="58">
        <f>[6]Tregion!$L18</f>
        <v>51</v>
      </c>
      <c r="D18" s="57">
        <f>[7]Tregion!$L18</f>
        <v>48.5</v>
      </c>
      <c r="E18" s="58">
        <f>[8]Tregion!$L18</f>
        <v>53.5</v>
      </c>
      <c r="F18" s="57">
        <f>[9]Tregion!$L18</f>
        <v>54</v>
      </c>
      <c r="G18" s="57">
        <f>[5]Tregion!$L18</f>
        <v>59.5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48.549810542360973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48.75</v>
      </c>
      <c r="C19" s="58">
        <f>[6]Tregion!$L19</f>
        <v>45</v>
      </c>
      <c r="D19" s="57">
        <f>[7]Tregion!$L19</f>
        <v>41.5</v>
      </c>
      <c r="E19" s="58">
        <f>[8]Tregion!$L19</f>
        <v>44.75</v>
      </c>
      <c r="F19" s="57">
        <f>[9]Tregion!$L19</f>
        <v>45.5</v>
      </c>
      <c r="G19" s="57">
        <f>[5]Tregion!$L19</f>
        <v>48.75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48.558508412043217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36</v>
      </c>
      <c r="C20" s="58">
        <f>[6]Tregion!$L20</f>
        <v>37</v>
      </c>
      <c r="D20" s="57">
        <f>[7]Tregion!$L20</f>
        <v>37</v>
      </c>
      <c r="E20" s="58">
        <f>[8]Tregion!$L20</f>
        <v>38.25</v>
      </c>
      <c r="F20" s="57">
        <f>[9]Tregion!$L20</f>
        <v>38</v>
      </c>
      <c r="G20" s="57">
        <f>[5]Tregion!$L20</f>
        <v>36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50.000077154256672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34.75</v>
      </c>
      <c r="C21" s="58">
        <f>[6]Tregion!$L21</f>
        <v>34</v>
      </c>
      <c r="D21" s="57">
        <f>[7]Tregion!$L21</f>
        <v>34</v>
      </c>
      <c r="E21" s="58">
        <f>[8]Tregion!$L21</f>
        <v>36</v>
      </c>
      <c r="F21" s="57">
        <f>[9]Tregion!$L21</f>
        <v>37.5</v>
      </c>
      <c r="G21" s="57">
        <f>[5]Tregion!$L21</f>
        <v>34.75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54.779222742333168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35.25</v>
      </c>
      <c r="C22" s="58">
        <f>[6]Tregion!$L22</f>
        <v>36.25</v>
      </c>
      <c r="D22" s="57">
        <f>[7]Tregion!$L22</f>
        <v>36.25</v>
      </c>
      <c r="E22" s="58">
        <f>[8]Tregion!$L22</f>
        <v>39.25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58.676318395510577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35.5</v>
      </c>
      <c r="C23" s="58">
        <f>[6]Tregion!$L23</f>
        <v>40.5</v>
      </c>
      <c r="D23" s="57">
        <f>[7]Tregion!$L23</f>
        <v>40.5</v>
      </c>
      <c r="E23" s="58">
        <f>[8]Tregion!$L23</f>
        <v>43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50.915511202532855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35</v>
      </c>
      <c r="C24" s="58">
        <f>[6]Tregion!$L24</f>
        <v>40.25</v>
      </c>
      <c r="D24" s="57">
        <f>[7]Tregion!$L24</f>
        <v>40</v>
      </c>
      <c r="E24" s="58">
        <f>[8]Tregion!$L24</f>
        <v>41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49.539863699844275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35</v>
      </c>
      <c r="C25" s="58">
        <f>[6]Tregion!$L25</f>
        <v>34.75</v>
      </c>
      <c r="D25" s="57">
        <f>[7]Tregion!$L25</f>
        <v>34.5</v>
      </c>
      <c r="E25" s="58">
        <f>[8]Tregion!$L25</f>
        <v>39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47.931950453898608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34.5</v>
      </c>
      <c r="C26" s="58">
        <f>[6]Tregion!$L26</f>
        <v>35</v>
      </c>
      <c r="D26" s="57">
        <f>[7]Tregion!$L26</f>
        <v>31.5</v>
      </c>
      <c r="E26" s="58">
        <f>[8]Tregion!$L26</f>
        <v>35.5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45.632070108783161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34.5</v>
      </c>
      <c r="C27" s="58">
        <f>[6]Tregion!$L27</f>
        <v>31.5</v>
      </c>
      <c r="D27" s="57">
        <f>[7]Tregion!$L27</f>
        <v>28</v>
      </c>
      <c r="E27" s="58">
        <f>[8]Tregion!$L27</f>
        <v>35.75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45.791004045975662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39</v>
      </c>
      <c r="C28" s="58">
        <f>[6]Tregion!$L28</f>
        <v>32.25</v>
      </c>
      <c r="D28" s="57">
        <f>[7]Tregion!$L28</f>
        <v>29</v>
      </c>
      <c r="E28" s="58">
        <f>[8]Tregion!$L28</f>
        <v>40.75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46.180106404134634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53.5</v>
      </c>
      <c r="C29" s="58">
        <f>[6]Tregion!$L29</f>
        <v>52</v>
      </c>
      <c r="D29" s="57">
        <f>[7]Tregion!$L29</f>
        <v>47.5</v>
      </c>
      <c r="E29" s="58">
        <f>[8]Tregion!$L29</f>
        <v>51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46.568383405655979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60</v>
      </c>
      <c r="C30" s="58">
        <f>[6]Tregion!$L30</f>
        <v>59</v>
      </c>
      <c r="D30" s="57">
        <f>[7]Tregion!$L30</f>
        <v>55.5</v>
      </c>
      <c r="E30" s="58">
        <f>[8]Tregion!$L30</f>
        <v>59.5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47.063632126679465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47.5</v>
      </c>
      <c r="C31" s="58">
        <f>[6]Tregion!$L31</f>
        <v>49.25</v>
      </c>
      <c r="D31" s="57">
        <f>[7]Tregion!$L31</f>
        <v>45.75</v>
      </c>
      <c r="E31" s="58">
        <f>[8]Tregion!$L31</f>
        <v>54.75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47.035463745660294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37</v>
      </c>
      <c r="C32" s="58">
        <f>[6]Tregion!$L32</f>
        <v>39.5</v>
      </c>
      <c r="D32" s="57">
        <f>[7]Tregion!$L32</f>
        <v>39.25</v>
      </c>
      <c r="E32" s="58">
        <f>[8]Tregion!$L32</f>
        <v>41.75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47.22258673227239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35.75</v>
      </c>
      <c r="C33" s="58">
        <f>[6]Tregion!$L33</f>
        <v>35.75</v>
      </c>
      <c r="D33" s="57">
        <f>[7]Tregion!$L33</f>
        <v>35.5</v>
      </c>
      <c r="E33" s="58">
        <f>[8]Tregion!$L33</f>
        <v>40</v>
      </c>
      <c r="F33" s="57">
        <f>[9]Tregion!$L33</f>
        <v>38.5</v>
      </c>
      <c r="G33" s="57">
        <f>[5]Tregion!$L33</f>
        <v>35.75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50.4670287408888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35.5</v>
      </c>
      <c r="C34" s="58">
        <f>[6]Tregion!$L34</f>
        <v>37.75</v>
      </c>
      <c r="D34" s="57">
        <f>[7]Tregion!$L34</f>
        <v>37.5</v>
      </c>
      <c r="E34" s="58">
        <f>[8]Tregion!$L34</f>
        <v>40.75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52.58248313583929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36.15</v>
      </c>
      <c r="C35" s="58">
        <f>[6]Tregion!$L35</f>
        <v>40.909999999999997</v>
      </c>
      <c r="D35" s="57">
        <f>[7]Tregion!$L35</f>
        <v>40.65</v>
      </c>
      <c r="E35" s="58">
        <f>[8]Tregion!$L35</f>
        <v>43.48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48.000768313749241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35.68</v>
      </c>
      <c r="C36" s="58">
        <f>[6]Tregion!$L36</f>
        <v>40.700000000000003</v>
      </c>
      <c r="D36" s="57">
        <f>[7]Tregion!$L36</f>
        <v>40.22</v>
      </c>
      <c r="E36" s="58">
        <f>[8]Tregion!$L36</f>
        <v>41.77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46.537178261769334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35.68</v>
      </c>
      <c r="C37" s="58">
        <f>[6]Tregion!$L37</f>
        <v>35.979999999999997</v>
      </c>
      <c r="D37" s="57">
        <f>[7]Tregion!$L37</f>
        <v>35.49</v>
      </c>
      <c r="E37" s="58">
        <f>[8]Tregion!$L37</f>
        <v>40.049999999999997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44.643564037138177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35.22</v>
      </c>
      <c r="C38" s="58">
        <f>[6]Tregion!$L38</f>
        <v>36.200000000000003</v>
      </c>
      <c r="D38" s="57">
        <f>[7]Tregion!$L38</f>
        <v>32.92</v>
      </c>
      <c r="E38" s="58">
        <f>[8]Tregion!$L38</f>
        <v>37.049999999999997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41.948199727002418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35.22</v>
      </c>
      <c r="C39" s="58">
        <f>[6]Tregion!$L39</f>
        <v>33.19</v>
      </c>
      <c r="D39" s="57">
        <f>[7]Tregion!$L39</f>
        <v>29.91</v>
      </c>
      <c r="E39" s="58">
        <f>[8]Tregion!$L39</f>
        <v>37.26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42.154352509751156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39.39</v>
      </c>
      <c r="C40" s="58">
        <f>[6]Tregion!$L40</f>
        <v>33.840000000000003</v>
      </c>
      <c r="D40" s="57">
        <f>[7]Tregion!$L40</f>
        <v>30.77</v>
      </c>
      <c r="E40" s="58">
        <f>[8]Tregion!$L40</f>
        <v>41.55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42.678828652669111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52.83</v>
      </c>
      <c r="C41" s="58">
        <f>[6]Tregion!$L41</f>
        <v>50.8</v>
      </c>
      <c r="D41" s="57">
        <f>[7]Tregion!$L41</f>
        <v>46.66</v>
      </c>
      <c r="E41" s="58">
        <f>[8]Tregion!$L41</f>
        <v>50.35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43.302024262959989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58.86</v>
      </c>
      <c r="C42" s="58">
        <f>[6]Tregion!$L42</f>
        <v>56.81</v>
      </c>
      <c r="D42" s="57">
        <f>[7]Tregion!$L42</f>
        <v>53.53</v>
      </c>
      <c r="E42" s="58">
        <f>[8]Tregion!$L42</f>
        <v>57.64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43.830187084827259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47.27</v>
      </c>
      <c r="C43" s="58">
        <f>[6]Tregion!$L43</f>
        <v>48.44</v>
      </c>
      <c r="D43" s="57">
        <f>[7]Tregion!$L43</f>
        <v>45.16</v>
      </c>
      <c r="E43" s="58">
        <f>[8]Tregion!$L43</f>
        <v>53.56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43.748017294324207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37.54</v>
      </c>
      <c r="C44" s="58">
        <f>[6]Tregion!$L44</f>
        <v>40.07</v>
      </c>
      <c r="D44" s="57">
        <f>[7]Tregion!$L44</f>
        <v>39.58</v>
      </c>
      <c r="E44" s="58">
        <f>[8]Tregion!$L44</f>
        <v>42.41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43.751135601054571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36.4</v>
      </c>
      <c r="C45" s="58">
        <f>[6]Tregion!$L45</f>
        <v>36.85</v>
      </c>
      <c r="D45" s="57">
        <f>[7]Tregion!$L45</f>
        <v>36.36</v>
      </c>
      <c r="E45" s="58">
        <f>[8]Tregion!$L45</f>
        <v>40.909999999999997</v>
      </c>
      <c r="F45" s="57">
        <f>[9]Tregion!$L45</f>
        <v>39.1</v>
      </c>
      <c r="G45" s="57">
        <f>[5]Tregion!$L45</f>
        <v>36.4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46.412210611384488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36.15</v>
      </c>
      <c r="C46" s="58">
        <f>[6]Tregion!$L46</f>
        <v>38.57</v>
      </c>
      <c r="D46" s="57">
        <f>[7]Tregion!$L46</f>
        <v>38.08</v>
      </c>
      <c r="E46" s="58">
        <f>[8]Tregion!$L46</f>
        <v>41.55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48.452308327395087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36.409999999999997</v>
      </c>
      <c r="C47" s="58">
        <f>[6]Tregion!$L47</f>
        <v>41.4</v>
      </c>
      <c r="D47" s="57">
        <f>[7]Tregion!$L47</f>
        <v>40.82</v>
      </c>
      <c r="E47" s="58">
        <f>[8]Tregion!$L47</f>
        <v>43.9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46.641530953965756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35.950000000000003</v>
      </c>
      <c r="C48" s="58">
        <f>[6]Tregion!$L48</f>
        <v>41.23</v>
      </c>
      <c r="D48" s="57">
        <f>[7]Tregion!$L48</f>
        <v>40.450000000000003</v>
      </c>
      <c r="E48" s="58">
        <f>[8]Tregion!$L48</f>
        <v>42.43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45.254448363018867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35.950000000000003</v>
      </c>
      <c r="C49" s="58">
        <f>[6]Tregion!$L49</f>
        <v>37.17</v>
      </c>
      <c r="D49" s="57">
        <f>[7]Tregion!$L49</f>
        <v>36.4</v>
      </c>
      <c r="E49" s="58">
        <f>[8]Tregion!$L49</f>
        <v>40.96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43.462111451097606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35.479999999999997</v>
      </c>
      <c r="C50" s="58">
        <f>[6]Tregion!$L50</f>
        <v>37.36</v>
      </c>
      <c r="D50" s="57">
        <f>[7]Tregion!$L50</f>
        <v>34.19</v>
      </c>
      <c r="E50" s="58">
        <f>[8]Tregion!$L50</f>
        <v>38.39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40.847437524641848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35.479999999999997</v>
      </c>
      <c r="C51" s="58">
        <f>[6]Tregion!$L51</f>
        <v>34.78</v>
      </c>
      <c r="D51" s="57">
        <f>[7]Tregion!$L51</f>
        <v>31.61</v>
      </c>
      <c r="E51" s="58">
        <f>[8]Tregion!$L51</f>
        <v>38.57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41.040382037514938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39.68</v>
      </c>
      <c r="C52" s="58">
        <f>[6]Tregion!$L52</f>
        <v>35.340000000000003</v>
      </c>
      <c r="D52" s="57">
        <f>[7]Tregion!$L52</f>
        <v>32.35</v>
      </c>
      <c r="E52" s="58">
        <f>[8]Tregion!$L52</f>
        <v>42.25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41.534165865699684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53.22</v>
      </c>
      <c r="C53" s="58">
        <f>[6]Tregion!$L53</f>
        <v>49.94</v>
      </c>
      <c r="D53" s="57">
        <f>[7]Tregion!$L53</f>
        <v>46</v>
      </c>
      <c r="E53" s="58">
        <f>[8]Tregion!$L53</f>
        <v>49.78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42.121482108021652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59.29</v>
      </c>
      <c r="C54" s="58">
        <f>[6]Tregion!$L54</f>
        <v>55.11</v>
      </c>
      <c r="D54" s="57">
        <f>[7]Tregion!$L54</f>
        <v>51.9</v>
      </c>
      <c r="E54" s="58">
        <f>[8]Tregion!$L54</f>
        <v>56.03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42.618851581809125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47.62</v>
      </c>
      <c r="C55" s="58">
        <f>[6]Tregion!$L55</f>
        <v>47.92</v>
      </c>
      <c r="D55" s="57">
        <f>[7]Tregion!$L55</f>
        <v>44.71</v>
      </c>
      <c r="E55" s="58">
        <f>[8]Tregion!$L55</f>
        <v>52.54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42.539712437786854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37.82</v>
      </c>
      <c r="C56" s="58">
        <f>[6]Tregion!$L56</f>
        <v>40.72</v>
      </c>
      <c r="D56" s="57">
        <f>[7]Tregion!$L56</f>
        <v>39.92</v>
      </c>
      <c r="E56" s="58">
        <f>[8]Tregion!$L56</f>
        <v>42.98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42.540418705516508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36.67</v>
      </c>
      <c r="C57" s="58">
        <f>[6]Tregion!$L57</f>
        <v>37.96</v>
      </c>
      <c r="D57" s="57">
        <f>[7]Tregion!$L57</f>
        <v>37.159999999999997</v>
      </c>
      <c r="E57" s="58">
        <f>[8]Tregion!$L57</f>
        <v>41.7</v>
      </c>
      <c r="F57" s="57">
        <f>[9]Tregion!$L57</f>
        <v>39.369999999999997</v>
      </c>
      <c r="G57" s="57">
        <f>[5]Tregion!$L57</f>
        <v>36.67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45.059503129897351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36.42</v>
      </c>
      <c r="C58" s="58">
        <f>[6]Tregion!$L58</f>
        <v>39.44</v>
      </c>
      <c r="D58" s="57">
        <f>[7]Tregion!$L58</f>
        <v>38.630000000000003</v>
      </c>
      <c r="E58" s="58">
        <f>[8]Tregion!$L58</f>
        <v>42.25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47.00248318406183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36.68</v>
      </c>
      <c r="C59" s="58">
        <f>[6]Tregion!$L59</f>
        <v>42.16</v>
      </c>
      <c r="D59" s="57">
        <f>[7]Tregion!$L59</f>
        <v>41.15</v>
      </c>
      <c r="E59" s="58">
        <f>[8]Tregion!$L59</f>
        <v>44.24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43.760313349127394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36.21</v>
      </c>
      <c r="C60" s="58">
        <f>[6]Tregion!$L60</f>
        <v>42</v>
      </c>
      <c r="D60" s="57">
        <f>[7]Tregion!$L60</f>
        <v>40.82</v>
      </c>
      <c r="E60" s="58">
        <f>[8]Tregion!$L60</f>
        <v>42.91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42.517510292336866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36.21</v>
      </c>
      <c r="C61" s="58">
        <f>[6]Tregion!$L61</f>
        <v>38.28</v>
      </c>
      <c r="D61" s="57">
        <f>[7]Tregion!$L61</f>
        <v>37.130000000000003</v>
      </c>
      <c r="E61" s="58">
        <f>[8]Tregion!$L61</f>
        <v>41.57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40.901135596616733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35.74</v>
      </c>
      <c r="C62" s="58">
        <f>[6]Tregion!$L62</f>
        <v>38.46</v>
      </c>
      <c r="D62" s="57">
        <f>[7]Tregion!$L62</f>
        <v>35.119999999999997</v>
      </c>
      <c r="E62" s="58">
        <f>[8]Tregion!$L62</f>
        <v>39.24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38.469943464364697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35.74</v>
      </c>
      <c r="C63" s="58">
        <f>[6]Tregion!$L63</f>
        <v>36.1</v>
      </c>
      <c r="D63" s="57">
        <f>[7]Tregion!$L63</f>
        <v>32.770000000000003</v>
      </c>
      <c r="E63" s="58">
        <f>[8]Tregion!$L63</f>
        <v>39.409999999999997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38.664483857155368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39.97</v>
      </c>
      <c r="C64" s="58">
        <f>[6]Tregion!$L64</f>
        <v>36.61</v>
      </c>
      <c r="D64" s="57">
        <f>[7]Tregion!$L64</f>
        <v>33.44</v>
      </c>
      <c r="E64" s="58">
        <f>[8]Tregion!$L64</f>
        <v>42.74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39.136175014363729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53.61</v>
      </c>
      <c r="C65" s="58">
        <f>[6]Tregion!$L65</f>
        <v>49.98</v>
      </c>
      <c r="D65" s="57">
        <f>[7]Tregion!$L65</f>
        <v>45.87</v>
      </c>
      <c r="E65" s="58">
        <f>[8]Tregion!$L65</f>
        <v>49.57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39.692221447910974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59.73</v>
      </c>
      <c r="C66" s="58">
        <f>[6]Tregion!$L66</f>
        <v>54.73</v>
      </c>
      <c r="D66" s="57">
        <f>[7]Tregion!$L66</f>
        <v>51.24</v>
      </c>
      <c r="E66" s="58">
        <f>[8]Tregion!$L66</f>
        <v>55.23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40.16561627827339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47.97</v>
      </c>
      <c r="C67" s="58">
        <f>[6]Tregion!$L67</f>
        <v>48.14</v>
      </c>
      <c r="D67" s="57">
        <f>[7]Tregion!$L67</f>
        <v>44.7</v>
      </c>
      <c r="E67" s="58">
        <f>[8]Tregion!$L67</f>
        <v>52.07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40.111076182012503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38.090000000000003</v>
      </c>
      <c r="C68" s="58">
        <f>[6]Tregion!$L68</f>
        <v>41.54</v>
      </c>
      <c r="D68" s="57">
        <f>[7]Tregion!$L68</f>
        <v>40.33</v>
      </c>
      <c r="E68" s="58">
        <f>[8]Tregion!$L68</f>
        <v>43.41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40.128501708479469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36.93</v>
      </c>
      <c r="C69" s="58">
        <f>[6]Tregion!$L69</f>
        <v>39.01</v>
      </c>
      <c r="D69" s="57">
        <f>[7]Tregion!$L69</f>
        <v>37.82</v>
      </c>
      <c r="E69" s="58">
        <f>[8]Tregion!$L69</f>
        <v>42.25</v>
      </c>
      <c r="F69" s="57">
        <f>[9]Tregion!$L69</f>
        <v>39.65</v>
      </c>
      <c r="G69" s="57">
        <f>[5]Tregion!$L69</f>
        <v>36.93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42.507924564100698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36.68</v>
      </c>
      <c r="C70" s="58">
        <f>[6]Tregion!$L70</f>
        <v>40.369999999999997</v>
      </c>
      <c r="D70" s="57">
        <f>[7]Tregion!$L70</f>
        <v>39.159999999999997</v>
      </c>
      <c r="E70" s="58">
        <f>[8]Tregion!$L70</f>
        <v>42.75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44.290223412911388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36.950000000000003</v>
      </c>
      <c r="C71" s="58">
        <f>[6]Tregion!$L71</f>
        <v>42.91</v>
      </c>
      <c r="D71" s="57">
        <f>[7]Tregion!$L71</f>
        <v>41.49</v>
      </c>
      <c r="E71" s="58">
        <f>[8]Tregion!$L71</f>
        <v>44.57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45.104464210641055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36.479999999999997</v>
      </c>
      <c r="C72" s="58">
        <f>[6]Tregion!$L72</f>
        <v>42.77</v>
      </c>
      <c r="D72" s="57">
        <f>[7]Tregion!$L72</f>
        <v>41.19</v>
      </c>
      <c r="E72" s="58">
        <f>[8]Tregion!$L72</f>
        <v>43.37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43.843790745399637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36.479999999999997</v>
      </c>
      <c r="C73" s="58">
        <f>[6]Tregion!$L73</f>
        <v>39.369999999999997</v>
      </c>
      <c r="D73" s="57">
        <f>[7]Tregion!$L73</f>
        <v>37.83</v>
      </c>
      <c r="E73" s="58">
        <f>[8]Tregion!$L73</f>
        <v>42.16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42.209805713636179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36</v>
      </c>
      <c r="C74" s="58">
        <f>[6]Tregion!$L74</f>
        <v>39.53</v>
      </c>
      <c r="D74" s="57">
        <f>[7]Tregion!$L74</f>
        <v>36</v>
      </c>
      <c r="E74" s="58">
        <f>[8]Tregion!$L74</f>
        <v>40.049999999999997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39.69763425837175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36</v>
      </c>
      <c r="C75" s="58">
        <f>[6]Tregion!$L75</f>
        <v>37.36</v>
      </c>
      <c r="D75" s="57">
        <f>[7]Tregion!$L75</f>
        <v>33.86</v>
      </c>
      <c r="E75" s="58">
        <f>[8]Tregion!$L75</f>
        <v>40.200000000000003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39.879844075519252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40.270000000000003</v>
      </c>
      <c r="C76" s="58">
        <f>[6]Tregion!$L76</f>
        <v>37.840000000000003</v>
      </c>
      <c r="D76" s="57">
        <f>[7]Tregion!$L76</f>
        <v>34.479999999999997</v>
      </c>
      <c r="E76" s="58">
        <f>[8]Tregion!$L76</f>
        <v>43.22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40.338757627871985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54.01</v>
      </c>
      <c r="C77" s="58">
        <f>[6]Tregion!$L77</f>
        <v>50.09</v>
      </c>
      <c r="D77" s="57">
        <f>[7]Tregion!$L77</f>
        <v>45.79</v>
      </c>
      <c r="E77" s="58">
        <f>[8]Tregion!$L77</f>
        <v>49.4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40.881796378088431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60.16</v>
      </c>
      <c r="C78" s="58">
        <f>[6]Tregion!$L78</f>
        <v>54.43</v>
      </c>
      <c r="D78" s="57">
        <f>[7]Tregion!$L78</f>
        <v>50.68</v>
      </c>
      <c r="E78" s="58">
        <f>[8]Tregion!$L78</f>
        <v>54.53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41.340635008937433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48.32</v>
      </c>
      <c r="C79" s="58">
        <f>[6]Tregion!$L79</f>
        <v>48.4</v>
      </c>
      <c r="D79" s="57">
        <f>[7]Tregion!$L79</f>
        <v>44.72</v>
      </c>
      <c r="E79" s="58">
        <f>[8]Tregion!$L79</f>
        <v>51.67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41.270018129951225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38.369999999999997</v>
      </c>
      <c r="C80" s="58">
        <f>[6]Tregion!$L80</f>
        <v>42.36</v>
      </c>
      <c r="D80" s="57">
        <f>[7]Tregion!$L80</f>
        <v>40.76</v>
      </c>
      <c r="E80" s="58">
        <f>[8]Tregion!$L80</f>
        <v>43.82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41.271464253605728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37.200000000000003</v>
      </c>
      <c r="C81" s="58">
        <f>[6]Tregion!$L81</f>
        <v>40.04</v>
      </c>
      <c r="D81" s="57">
        <f>[7]Tregion!$L81</f>
        <v>38.47</v>
      </c>
      <c r="E81" s="58">
        <f>[8]Tregion!$L81</f>
        <v>42.77</v>
      </c>
      <c r="F81" s="57">
        <f>[9]Tregion!$L81</f>
        <v>39.92</v>
      </c>
      <c r="G81" s="57">
        <f>[5]Tregion!$L81</f>
        <v>37.200000000000003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43.64336330163632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36.950000000000003</v>
      </c>
      <c r="C82" s="58">
        <f>[6]Tregion!$L82</f>
        <v>41.29</v>
      </c>
      <c r="D82" s="57">
        <f>[7]Tregion!$L82</f>
        <v>39.69</v>
      </c>
      <c r="E82" s="58">
        <f>[8]Tregion!$L82</f>
        <v>43.22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45.425658346047349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37.22</v>
      </c>
      <c r="C83" s="58">
        <f>[6]Tregion!$L83</f>
        <v>43.67</v>
      </c>
      <c r="D83" s="57">
        <f>[7]Tregion!$L83</f>
        <v>41.91</v>
      </c>
      <c r="E83" s="58">
        <f>[8]Tregion!$L83</f>
        <v>44.89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46.269399678018317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36.74</v>
      </c>
      <c r="C84" s="58">
        <f>[6]Tregion!$L84</f>
        <v>43.53</v>
      </c>
      <c r="D84" s="57">
        <f>[7]Tregion!$L84</f>
        <v>41.63</v>
      </c>
      <c r="E84" s="58">
        <f>[8]Tregion!$L84</f>
        <v>43.78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45.0071517796611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36.74</v>
      </c>
      <c r="C85" s="58">
        <f>[6]Tregion!$L85</f>
        <v>40.35</v>
      </c>
      <c r="D85" s="57">
        <f>[7]Tregion!$L85</f>
        <v>38.5</v>
      </c>
      <c r="E85" s="58">
        <f>[8]Tregion!$L85</f>
        <v>42.66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43.371611334994057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36.26</v>
      </c>
      <c r="C86" s="58">
        <f>[6]Tregion!$L86</f>
        <v>40.5</v>
      </c>
      <c r="D86" s="57">
        <f>[7]Tregion!$L86</f>
        <v>36.799999999999997</v>
      </c>
      <c r="E86" s="58">
        <f>[8]Tregion!$L86</f>
        <v>40.71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40.857457448095083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36.26</v>
      </c>
      <c r="C87" s="58">
        <f>[6]Tregion!$L87</f>
        <v>38.479999999999997</v>
      </c>
      <c r="D87" s="57">
        <f>[7]Tregion!$L87</f>
        <v>34.81</v>
      </c>
      <c r="E87" s="58">
        <f>[8]Tregion!$L87</f>
        <v>40.85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41.038887066194683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40.56</v>
      </c>
      <c r="C88" s="58">
        <f>[6]Tregion!$L88</f>
        <v>38.92</v>
      </c>
      <c r="D88" s="57">
        <f>[7]Tregion!$L88</f>
        <v>35.39</v>
      </c>
      <c r="E88" s="58">
        <f>[8]Tregion!$L88</f>
        <v>43.64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41.497084617126895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54.4</v>
      </c>
      <c r="C89" s="58">
        <f>[6]Tregion!$L89</f>
        <v>50.38</v>
      </c>
      <c r="D89" s="57">
        <f>[7]Tregion!$L89</f>
        <v>45.92</v>
      </c>
      <c r="E89" s="58">
        <f>[8]Tregion!$L89</f>
        <v>49.37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42.039443247902781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60.6</v>
      </c>
      <c r="C90" s="58">
        <f>[6]Tregion!$L90</f>
        <v>54.45</v>
      </c>
      <c r="D90" s="57">
        <f>[7]Tregion!$L90</f>
        <v>50.47</v>
      </c>
      <c r="E90" s="58">
        <f>[8]Tregion!$L90</f>
        <v>54.12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42.497518564148791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48.67</v>
      </c>
      <c r="C91" s="58">
        <f>[6]Tregion!$L91</f>
        <v>48.8</v>
      </c>
      <c r="D91" s="57">
        <f>[7]Tregion!$L91</f>
        <v>44.93</v>
      </c>
      <c r="E91" s="58">
        <f>[8]Tregion!$L91</f>
        <v>51.47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42.425954602777175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38.65</v>
      </c>
      <c r="C92" s="58">
        <f>[6]Tregion!$L92</f>
        <v>43.15</v>
      </c>
      <c r="D92" s="57">
        <f>[7]Tregion!$L92</f>
        <v>41.23</v>
      </c>
      <c r="E92" s="58">
        <f>[8]Tregion!$L92</f>
        <v>44.21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42.426505094170615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37.47</v>
      </c>
      <c r="C93" s="58">
        <f>[6]Tregion!$L93</f>
        <v>40.98</v>
      </c>
      <c r="D93" s="57">
        <f>[7]Tregion!$L93</f>
        <v>39.1</v>
      </c>
      <c r="E93" s="58">
        <f>[8]Tregion!$L93</f>
        <v>43.23</v>
      </c>
      <c r="F93" s="57">
        <f>[9]Tregion!$L93</f>
        <v>40.19</v>
      </c>
      <c r="G93" s="57">
        <f>[5]Tregion!$L93</f>
        <v>37.47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44.563843642544562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37.22</v>
      </c>
      <c r="C94" s="58">
        <f>[6]Tregion!$L94</f>
        <v>42.15</v>
      </c>
      <c r="D94" s="57">
        <f>[7]Tregion!$L94</f>
        <v>40.25</v>
      </c>
      <c r="E94" s="58">
        <f>[8]Tregion!$L94</f>
        <v>43.65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46.368652380769717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37.479999999999997</v>
      </c>
      <c r="C95" s="58">
        <f>[6]Tregion!$L95</f>
        <v>44.35</v>
      </c>
      <c r="D95" s="57">
        <f>[7]Tregion!$L95</f>
        <v>42.34</v>
      </c>
      <c r="E95" s="58">
        <f>[8]Tregion!$L95</f>
        <v>45.26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47.266752628854974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37</v>
      </c>
      <c r="C96" s="58">
        <f>[6]Tregion!$L96</f>
        <v>44.23</v>
      </c>
      <c r="D96" s="57">
        <f>[7]Tregion!$L96</f>
        <v>42.08</v>
      </c>
      <c r="E96" s="58">
        <f>[8]Tregion!$L96</f>
        <v>44.23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46.026218980935958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37</v>
      </c>
      <c r="C97" s="58">
        <f>[6]Tregion!$L97</f>
        <v>41.26</v>
      </c>
      <c r="D97" s="57">
        <f>[7]Tregion!$L97</f>
        <v>39.17</v>
      </c>
      <c r="E97" s="58">
        <f>[8]Tregion!$L97</f>
        <v>43.19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44.408454949053201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36.520000000000003</v>
      </c>
      <c r="C98" s="58">
        <f>[6]Tregion!$L98</f>
        <v>41.41</v>
      </c>
      <c r="D98" s="57">
        <f>[7]Tregion!$L98</f>
        <v>37.58</v>
      </c>
      <c r="E98" s="58">
        <f>[8]Tregion!$L98</f>
        <v>41.38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41.488269606820467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36.520000000000003</v>
      </c>
      <c r="C99" s="58">
        <f>[6]Tregion!$L99</f>
        <v>39.520000000000003</v>
      </c>
      <c r="D99" s="57">
        <f>[7]Tregion!$L99</f>
        <v>35.729999999999997</v>
      </c>
      <c r="E99" s="58">
        <f>[8]Tregion!$L99</f>
        <v>41.51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41.692162190504085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40.85</v>
      </c>
      <c r="C100" s="58">
        <f>[6]Tregion!$L100</f>
        <v>39.94</v>
      </c>
      <c r="D100" s="57">
        <f>[7]Tregion!$L100</f>
        <v>36.270000000000003</v>
      </c>
      <c r="E100" s="58">
        <f>[8]Tregion!$L100</f>
        <v>44.11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42.175352797859418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54.79</v>
      </c>
      <c r="C101" s="58">
        <f>[6]Tregion!$L101</f>
        <v>50.66</v>
      </c>
      <c r="D101" s="57">
        <f>[7]Tregion!$L101</f>
        <v>46.07</v>
      </c>
      <c r="E101" s="58">
        <f>[8]Tregion!$L101</f>
        <v>49.42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42.743330160228822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61.04</v>
      </c>
      <c r="C102" s="58">
        <f>[6]Tregion!$L102</f>
        <v>54.47</v>
      </c>
      <c r="D102" s="57">
        <f>[7]Tregion!$L102</f>
        <v>50.32</v>
      </c>
      <c r="E102" s="58">
        <f>[8]Tregion!$L102</f>
        <v>53.83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43.228507495590719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49.02</v>
      </c>
      <c r="C103" s="58">
        <f>[6]Tregion!$L103</f>
        <v>49.19</v>
      </c>
      <c r="D103" s="57">
        <f>[7]Tregion!$L103</f>
        <v>45.15</v>
      </c>
      <c r="E103" s="58">
        <f>[8]Tregion!$L103</f>
        <v>51.37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43.182098359220838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38.93</v>
      </c>
      <c r="C104" s="58">
        <f>[6]Tregion!$L104</f>
        <v>43.91</v>
      </c>
      <c r="D104" s="57">
        <f>[7]Tregion!$L104</f>
        <v>41.71</v>
      </c>
      <c r="E104" s="58">
        <f>[8]Tregion!$L104</f>
        <v>44.63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43.207855186703085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37.74</v>
      </c>
      <c r="C105" s="58">
        <f>[6]Tregion!$L105</f>
        <v>41.89</v>
      </c>
      <c r="D105" s="57">
        <f>[7]Tregion!$L105</f>
        <v>39.729999999999997</v>
      </c>
      <c r="E105" s="58">
        <f>[8]Tregion!$L105</f>
        <v>43.73</v>
      </c>
      <c r="F105" s="57">
        <f>[9]Tregion!$L105</f>
        <v>40.47</v>
      </c>
      <c r="G105" s="57">
        <f>[5]Tregion!$L105</f>
        <v>37.74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45.804164674459756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37.49</v>
      </c>
      <c r="C106" s="58">
        <f>[6]Tregion!$L106</f>
        <v>42.98</v>
      </c>
      <c r="D106" s="57">
        <f>[7]Tregion!$L106</f>
        <v>40.79</v>
      </c>
      <c r="E106" s="58">
        <f>[8]Tregion!$L106</f>
        <v>44.12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47.627094081679665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37.75</v>
      </c>
      <c r="C107" s="58">
        <f>[6]Tregion!$L107</f>
        <v>45.36</v>
      </c>
      <c r="D107" s="57">
        <f>[7]Tregion!$L107</f>
        <v>42.77</v>
      </c>
      <c r="E107" s="58">
        <f>[8]Tregion!$L107</f>
        <v>45.63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48.56794224753552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37.270000000000003</v>
      </c>
      <c r="C108" s="58">
        <f>[6]Tregion!$L108</f>
        <v>45.24</v>
      </c>
      <c r="D108" s="57">
        <f>[7]Tregion!$L108</f>
        <v>42.53</v>
      </c>
      <c r="E108" s="58">
        <f>[8]Tregion!$L108</f>
        <v>44.67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47.324857908306903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37.270000000000003</v>
      </c>
      <c r="C109" s="58">
        <f>[6]Tregion!$L109</f>
        <v>42.45</v>
      </c>
      <c r="D109" s="57">
        <f>[7]Tregion!$L109</f>
        <v>39.82</v>
      </c>
      <c r="E109" s="58">
        <f>[8]Tregion!$L109</f>
        <v>43.72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45.700954949770853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36.78</v>
      </c>
      <c r="C110" s="58">
        <f>[6]Tregion!$L110</f>
        <v>42.59</v>
      </c>
      <c r="D110" s="57">
        <f>[7]Tregion!$L110</f>
        <v>38.35</v>
      </c>
      <c r="E110" s="58">
        <f>[8]Tregion!$L110</f>
        <v>42.04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42.339766713524718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36.78</v>
      </c>
      <c r="C111" s="58">
        <f>[6]Tregion!$L111</f>
        <v>40.81</v>
      </c>
      <c r="D111" s="57">
        <f>[7]Tregion!$L111</f>
        <v>36.619999999999997</v>
      </c>
      <c r="E111" s="58">
        <f>[8]Tregion!$L111</f>
        <v>42.16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42.55032468593717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41.14</v>
      </c>
      <c r="C112" s="58">
        <f>[6]Tregion!$L112</f>
        <v>41.2</v>
      </c>
      <c r="D112" s="57">
        <f>[7]Tregion!$L112</f>
        <v>37.119999999999997</v>
      </c>
      <c r="E112" s="58">
        <f>[8]Tregion!$L112</f>
        <v>44.56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43.04252060643303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55.18</v>
      </c>
      <c r="C113" s="58">
        <f>[6]Tregion!$L113</f>
        <v>51.29</v>
      </c>
      <c r="D113" s="57">
        <f>[7]Tregion!$L113</f>
        <v>46.25</v>
      </c>
      <c r="E113" s="58">
        <f>[8]Tregion!$L113</f>
        <v>49.49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43.620098927354654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61.47</v>
      </c>
      <c r="C114" s="58">
        <f>[6]Tregion!$L114</f>
        <v>54.88</v>
      </c>
      <c r="D114" s="57">
        <f>[7]Tregion!$L114</f>
        <v>50.2</v>
      </c>
      <c r="E114" s="58">
        <f>[8]Tregion!$L114</f>
        <v>53.57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44.114545902324664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49.37</v>
      </c>
      <c r="C115" s="58">
        <f>[6]Tregion!$L115</f>
        <v>49.91</v>
      </c>
      <c r="D115" s="57">
        <f>[7]Tregion!$L115</f>
        <v>45.4</v>
      </c>
      <c r="E115" s="58">
        <f>[8]Tregion!$L115</f>
        <v>51.29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44.073314567556153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39.21</v>
      </c>
      <c r="C116" s="58">
        <f>[6]Tregion!$L116</f>
        <v>44.95</v>
      </c>
      <c r="D116" s="57">
        <f>[7]Tregion!$L116</f>
        <v>42.19</v>
      </c>
      <c r="E116" s="58">
        <f>[8]Tregion!$L116</f>
        <v>45.05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44.104644852931195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38</v>
      </c>
      <c r="C117" s="58">
        <f>[6]Tregion!$L117</f>
        <v>43.04</v>
      </c>
      <c r="D117" s="57">
        <f>[7]Tregion!$L117</f>
        <v>40.35</v>
      </c>
      <c r="E117" s="58">
        <f>[8]Tregion!$L117</f>
        <v>44.21</v>
      </c>
      <c r="F117" s="57">
        <f>[9]Tregion!$L117</f>
        <v>40.74</v>
      </c>
      <c r="G117" s="57">
        <f>[5]Tregion!$L117</f>
        <v>38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46.361151603772889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37.75</v>
      </c>
      <c r="C118" s="58">
        <f>[6]Tregion!$L118</f>
        <v>44.07</v>
      </c>
      <c r="D118" s="57">
        <f>[7]Tregion!$L118</f>
        <v>41.34</v>
      </c>
      <c r="E118" s="58">
        <f>[8]Tregion!$L118</f>
        <v>44.58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48.204575359530857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38.020000000000003</v>
      </c>
      <c r="C119" s="58">
        <f>[6]Tregion!$L119</f>
        <v>46.36</v>
      </c>
      <c r="D119" s="57">
        <f>[7]Tregion!$L119</f>
        <v>43.21</v>
      </c>
      <c r="E119" s="58">
        <f>[8]Tregion!$L119</f>
        <v>46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40.755655775684417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37.53</v>
      </c>
      <c r="C120" s="58">
        <f>[6]Tregion!$L120</f>
        <v>46.25</v>
      </c>
      <c r="D120" s="57">
        <f>[7]Tregion!$L120</f>
        <v>42.99</v>
      </c>
      <c r="E120" s="58">
        <f>[8]Tregion!$L120</f>
        <v>45.11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39.686008306357806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37.53</v>
      </c>
      <c r="C121" s="58">
        <f>[6]Tregion!$L121</f>
        <v>43.63</v>
      </c>
      <c r="D121" s="57">
        <f>[7]Tregion!$L121</f>
        <v>40.46</v>
      </c>
      <c r="E121" s="58">
        <f>[8]Tregion!$L121</f>
        <v>44.23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38.291094749942957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37.049999999999997</v>
      </c>
      <c r="C122" s="58">
        <f>[6]Tregion!$L122</f>
        <v>43.76</v>
      </c>
      <c r="D122" s="57">
        <f>[7]Tregion!$L122</f>
        <v>39.090000000000003</v>
      </c>
      <c r="E122" s="58">
        <f>[8]Tregion!$L122</f>
        <v>42.67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35.773171220400933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37.049999999999997</v>
      </c>
      <c r="C123" s="58">
        <f>[6]Tregion!$L123</f>
        <v>42.09</v>
      </c>
      <c r="D123" s="57">
        <f>[7]Tregion!$L123</f>
        <v>37.49</v>
      </c>
      <c r="E123" s="58">
        <f>[8]Tregion!$L123</f>
        <v>42.78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35.948977162075707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41.43</v>
      </c>
      <c r="C124" s="58">
        <f>[6]Tregion!$L124</f>
        <v>42.46</v>
      </c>
      <c r="D124" s="57">
        <f>[7]Tregion!$L124</f>
        <v>37.950000000000003</v>
      </c>
      <c r="E124" s="58">
        <f>[8]Tregion!$L124</f>
        <v>45.01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36.365607223845508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55.57</v>
      </c>
      <c r="C125" s="58">
        <f>[6]Tregion!$L125</f>
        <v>51.94</v>
      </c>
      <c r="D125" s="57">
        <f>[7]Tregion!$L125</f>
        <v>46.45</v>
      </c>
      <c r="E125" s="58">
        <f>[8]Tregion!$L125</f>
        <v>49.58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36.855344482735966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61.91</v>
      </c>
      <c r="C126" s="58">
        <f>[6]Tregion!$L126</f>
        <v>55.32</v>
      </c>
      <c r="D126" s="57">
        <f>[7]Tregion!$L126</f>
        <v>50.13</v>
      </c>
      <c r="E126" s="58">
        <f>[8]Tregion!$L126</f>
        <v>53.37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37.273687596455652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45.66</v>
      </c>
      <c r="E127" s="58">
        <f>[8]Tregion!$L127</f>
        <v>51.25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37.233671418454392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39.479999999999997</v>
      </c>
      <c r="C128" s="58">
        <f>[6]Tregion!$L128</f>
        <v>45.98</v>
      </c>
      <c r="D128" s="57">
        <f>[7]Tregion!$L128</f>
        <v>42.68</v>
      </c>
      <c r="E128" s="58">
        <f>[8]Tregion!$L128</f>
        <v>45.47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37.255880187543795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38.270000000000003</v>
      </c>
      <c r="C129" s="58">
        <f>[6]Tregion!$L129</f>
        <v>44.19</v>
      </c>
      <c r="D129" s="57">
        <f>[7]Tregion!$L129</f>
        <v>40.96</v>
      </c>
      <c r="E129" s="58">
        <f>[8]Tregion!$L129</f>
        <v>44.69</v>
      </c>
      <c r="F129" s="57">
        <f>[9]Tregion!$L129</f>
        <v>41.02</v>
      </c>
      <c r="G129" s="57">
        <f>[5]Tregion!$L129</f>
        <v>38.270000000000003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39.494542458273983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38.020000000000003</v>
      </c>
      <c r="C130" s="58">
        <f>[6]Tregion!$L130</f>
        <v>45.16</v>
      </c>
      <c r="D130" s="57">
        <f>[7]Tregion!$L130</f>
        <v>41.88</v>
      </c>
      <c r="E130" s="58">
        <f>[8]Tregion!$L130</f>
        <v>45.03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41.066359418228878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38.29</v>
      </c>
      <c r="C131" s="58">
        <f>[6]Tregion!$L131</f>
        <v>47.36</v>
      </c>
      <c r="D131" s="57">
        <f>[7]Tregion!$L131</f>
        <v>43.65</v>
      </c>
      <c r="E131" s="58">
        <f>[8]Tregion!$L131</f>
        <v>46.37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40.755655775684417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37.799999999999997</v>
      </c>
      <c r="C132" s="58">
        <f>[6]Tregion!$L132</f>
        <v>47.26</v>
      </c>
      <c r="D132" s="57">
        <f>[7]Tregion!$L132</f>
        <v>43.44</v>
      </c>
      <c r="E132" s="58">
        <f>[8]Tregion!$L132</f>
        <v>45.55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39.686008306357806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37.799999999999997</v>
      </c>
      <c r="C133" s="58">
        <f>[6]Tregion!$L133</f>
        <v>44.8</v>
      </c>
      <c r="D133" s="57">
        <f>[7]Tregion!$L133</f>
        <v>41.1</v>
      </c>
      <c r="E133" s="58">
        <f>[8]Tregion!$L133</f>
        <v>44.72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38.291094749942957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37.31</v>
      </c>
      <c r="C134" s="58">
        <f>[6]Tregion!$L134</f>
        <v>44.92</v>
      </c>
      <c r="D134" s="57">
        <f>[7]Tregion!$L134</f>
        <v>39.82</v>
      </c>
      <c r="E134" s="58">
        <f>[8]Tregion!$L134</f>
        <v>43.28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35.773171220400933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37.31</v>
      </c>
      <c r="C135" s="58">
        <f>[6]Tregion!$L135</f>
        <v>43.35</v>
      </c>
      <c r="D135" s="57">
        <f>[7]Tregion!$L135</f>
        <v>38.33</v>
      </c>
      <c r="E135" s="58">
        <f>[8]Tregion!$L135</f>
        <v>43.39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35.948977162075707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41.72</v>
      </c>
      <c r="C136" s="58">
        <f>[6]Tregion!$L136</f>
        <v>43.7</v>
      </c>
      <c r="D136" s="57">
        <f>[7]Tregion!$L136</f>
        <v>38.76</v>
      </c>
      <c r="E136" s="58">
        <f>[8]Tregion!$L136</f>
        <v>45.45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36.365607223845508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55.96</v>
      </c>
      <c r="C137" s="58">
        <f>[6]Tregion!$L137</f>
        <v>52.62</v>
      </c>
      <c r="D137" s="57">
        <f>[7]Tregion!$L137</f>
        <v>46.67</v>
      </c>
      <c r="E137" s="58">
        <f>[8]Tregion!$L137</f>
        <v>49.69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36.855344482735966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62.34</v>
      </c>
      <c r="C138" s="58">
        <f>[6]Tregion!$L138</f>
        <v>55.79</v>
      </c>
      <c r="D138" s="57">
        <f>[7]Tregion!$L138</f>
        <v>50.1</v>
      </c>
      <c r="E138" s="58">
        <f>[8]Tregion!$L138</f>
        <v>53.2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37.273687596455652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50.07</v>
      </c>
      <c r="C139" s="58">
        <f>[6]Tregion!$L139</f>
        <v>51.4</v>
      </c>
      <c r="D139" s="57">
        <f>[7]Tregion!$L139</f>
        <v>45.93</v>
      </c>
      <c r="E139" s="58">
        <f>[8]Tregion!$L139</f>
        <v>51.24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37.233671418454392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39.76</v>
      </c>
      <c r="C140" s="58">
        <f>[6]Tregion!$L140</f>
        <v>47.01</v>
      </c>
      <c r="D140" s="57">
        <f>[7]Tregion!$L140</f>
        <v>43.16</v>
      </c>
      <c r="E140" s="58">
        <f>[8]Tregion!$L140</f>
        <v>45.88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37.255880187543795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38.54</v>
      </c>
      <c r="C141" s="58">
        <f>[6]Tregion!$L141</f>
        <v>45.33</v>
      </c>
      <c r="D141" s="57">
        <f>[7]Tregion!$L141</f>
        <v>41.56</v>
      </c>
      <c r="E141" s="58">
        <f>[8]Tregion!$L141</f>
        <v>45.16</v>
      </c>
      <c r="F141" s="57">
        <f>[9]Tregion!$L141</f>
        <v>41.29</v>
      </c>
      <c r="G141" s="57">
        <f>[5]Tregion!$L141</f>
        <v>38.54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39.494542458273983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38.29</v>
      </c>
      <c r="C142" s="58">
        <f>[6]Tregion!$L142</f>
        <v>46.25</v>
      </c>
      <c r="D142" s="57">
        <f>[7]Tregion!$L142</f>
        <v>42.42</v>
      </c>
      <c r="E142" s="58">
        <f>[8]Tregion!$L142</f>
        <v>45.47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41.066359418228878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38.56</v>
      </c>
      <c r="C143" s="58">
        <f>[6]Tregion!$L143</f>
        <v>48.36</v>
      </c>
      <c r="D143" s="57">
        <f>[7]Tregion!$L143</f>
        <v>44.16</v>
      </c>
      <c r="E143" s="58">
        <f>[8]Tregion!$L143</f>
        <v>46.72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40.755655775684417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38.06</v>
      </c>
      <c r="C144" s="58">
        <f>[6]Tregion!$L144</f>
        <v>48.26</v>
      </c>
      <c r="D144" s="57">
        <f>[7]Tregion!$L144</f>
        <v>43.95</v>
      </c>
      <c r="E144" s="58">
        <f>[8]Tregion!$L144</f>
        <v>45.89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39.686008306357806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38.06</v>
      </c>
      <c r="C145" s="58">
        <f>[6]Tregion!$L145</f>
        <v>45.74</v>
      </c>
      <c r="D145" s="57">
        <f>[7]Tregion!$L145</f>
        <v>41.58</v>
      </c>
      <c r="E145" s="58">
        <f>[8]Tregion!$L145</f>
        <v>45.06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38.291094749942957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37.57</v>
      </c>
      <c r="C146" s="58">
        <f>[6]Tregion!$L146</f>
        <v>45.87</v>
      </c>
      <c r="D146" s="57">
        <f>[7]Tregion!$L146</f>
        <v>40.28</v>
      </c>
      <c r="E146" s="58">
        <f>[8]Tregion!$L146</f>
        <v>43.61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35.773171220400933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37.57</v>
      </c>
      <c r="C147" s="58">
        <f>[6]Tregion!$L147</f>
        <v>44.27</v>
      </c>
      <c r="D147" s="57">
        <f>[7]Tregion!$L147</f>
        <v>38.770000000000003</v>
      </c>
      <c r="E147" s="58">
        <f>[8]Tregion!$L147</f>
        <v>43.71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35.948977162075707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42.02</v>
      </c>
      <c r="C148" s="58">
        <f>[6]Tregion!$L148</f>
        <v>44.62</v>
      </c>
      <c r="D148" s="57">
        <f>[7]Tregion!$L148</f>
        <v>39.21</v>
      </c>
      <c r="E148" s="58">
        <f>[8]Tregion!$L148</f>
        <v>45.79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36.365607223845508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56.35</v>
      </c>
      <c r="C149" s="58">
        <f>[6]Tregion!$L149</f>
        <v>53.72</v>
      </c>
      <c r="D149" s="57">
        <f>[7]Tregion!$L149</f>
        <v>47.22</v>
      </c>
      <c r="E149" s="58">
        <f>[8]Tregion!$L149</f>
        <v>50.06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36.855344482735966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62.78</v>
      </c>
      <c r="C150" s="58">
        <f>[6]Tregion!$L150</f>
        <v>56.96</v>
      </c>
      <c r="D150" s="57">
        <f>[7]Tregion!$L150</f>
        <v>50.68</v>
      </c>
      <c r="E150" s="58">
        <f>[8]Tregion!$L150</f>
        <v>53.6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37.273687596455652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50.42</v>
      </c>
      <c r="C151" s="58">
        <f>[6]Tregion!$L151</f>
        <v>52.48</v>
      </c>
      <c r="D151" s="57">
        <f>[7]Tregion!$L151</f>
        <v>46.47</v>
      </c>
      <c r="E151" s="58">
        <f>[8]Tregion!$L151</f>
        <v>51.62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37.233671418454392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40.04</v>
      </c>
      <c r="C152" s="58">
        <f>[6]Tregion!$L152</f>
        <v>48</v>
      </c>
      <c r="D152" s="57">
        <f>[7]Tregion!$L152</f>
        <v>43.66</v>
      </c>
      <c r="E152" s="58">
        <f>[8]Tregion!$L152</f>
        <v>46.22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37.255880187543795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38.81</v>
      </c>
      <c r="C153" s="58">
        <f>[6]Tregion!$L153</f>
        <v>46.29</v>
      </c>
      <c r="D153" s="57">
        <f>[7]Tregion!$L153</f>
        <v>42.04</v>
      </c>
      <c r="E153" s="58">
        <f>[8]Tregion!$L153</f>
        <v>45.5</v>
      </c>
      <c r="F153" s="57">
        <f>[9]Tregion!$L153</f>
        <v>41.56</v>
      </c>
      <c r="G153" s="57">
        <f>[5]Tregion!$L153</f>
        <v>38.81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39.494542458273983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38.56</v>
      </c>
      <c r="C154" s="58">
        <f>[6]Tregion!$L154</f>
        <v>47.22</v>
      </c>
      <c r="D154" s="57">
        <f>[7]Tregion!$L154</f>
        <v>42.91</v>
      </c>
      <c r="E154" s="58">
        <f>[8]Tregion!$L154</f>
        <v>45.81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41.066359418228878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38.82</v>
      </c>
      <c r="C155" s="58">
        <f>[6]Tregion!$L155</f>
        <v>49.36</v>
      </c>
      <c r="D155" s="57">
        <f>[7]Tregion!$L155</f>
        <v>44.67</v>
      </c>
      <c r="E155" s="58">
        <f>[8]Tregion!$L155</f>
        <v>47.07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40.755655775684417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38.33</v>
      </c>
      <c r="C156" s="58">
        <f>[6]Tregion!$L156</f>
        <v>49.26</v>
      </c>
      <c r="D156" s="57">
        <f>[7]Tregion!$L156</f>
        <v>44.46</v>
      </c>
      <c r="E156" s="58">
        <f>[8]Tregion!$L156</f>
        <v>46.23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39.686008306357806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38.33</v>
      </c>
      <c r="C157" s="58">
        <f>[6]Tregion!$L157</f>
        <v>46.68</v>
      </c>
      <c r="D157" s="57">
        <f>[7]Tregion!$L157</f>
        <v>42.06</v>
      </c>
      <c r="E157" s="58">
        <f>[8]Tregion!$L157</f>
        <v>45.39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38.291094749942957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37.83</v>
      </c>
      <c r="C158" s="58">
        <f>[6]Tregion!$L158</f>
        <v>46.81</v>
      </c>
      <c r="D158" s="57">
        <f>[7]Tregion!$L158</f>
        <v>40.75</v>
      </c>
      <c r="E158" s="58">
        <f>[8]Tregion!$L158</f>
        <v>43.93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35.773171220400933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37.83</v>
      </c>
      <c r="C159" s="58">
        <f>[6]Tregion!$L159</f>
        <v>45.18</v>
      </c>
      <c r="D159" s="57">
        <f>[7]Tregion!$L159</f>
        <v>39.22</v>
      </c>
      <c r="E159" s="58">
        <f>[8]Tregion!$L159</f>
        <v>44.04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35.948977162075707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42.31</v>
      </c>
      <c r="C160" s="58">
        <f>[6]Tregion!$L160</f>
        <v>45.54</v>
      </c>
      <c r="D160" s="57">
        <f>[7]Tregion!$L160</f>
        <v>39.659999999999997</v>
      </c>
      <c r="E160" s="58">
        <f>[8]Tregion!$L160</f>
        <v>46.14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36.365607223845508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56.74</v>
      </c>
      <c r="C161" s="58">
        <f>[6]Tregion!$L161</f>
        <v>54.83</v>
      </c>
      <c r="D161" s="57">
        <f>[7]Tregion!$L161</f>
        <v>47.76</v>
      </c>
      <c r="E161" s="58">
        <f>[8]Tregion!$L161</f>
        <v>50.43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36.855344482735966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37183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28.25</v>
      </c>
      <c r="K4" s="170">
        <f>'P2'!U4</f>
        <v>28.75</v>
      </c>
      <c r="L4" s="170">
        <f>'P2'!V4</f>
        <v>36.75</v>
      </c>
      <c r="M4" s="171">
        <f>AVERAGE('P2'!S4:V4)</f>
        <v>31.25</v>
      </c>
      <c r="N4" s="169">
        <f>'P2'!W4</f>
        <v>36.75</v>
      </c>
      <c r="O4" s="170">
        <f>'P2'!X4</f>
        <v>34.75</v>
      </c>
      <c r="P4" s="170">
        <f>'P2'!Y4</f>
        <v>31.5</v>
      </c>
      <c r="Q4" s="172">
        <f>AVERAGE('P2'!Z4:AB4)</f>
        <v>28.5</v>
      </c>
      <c r="R4" s="172">
        <f>AVERAGE('P2'!AC4:AE4)</f>
        <v>43.75</v>
      </c>
      <c r="S4" s="172">
        <f>AVERAGE('P2'!AF4:AH4)</f>
        <v>35.75</v>
      </c>
      <c r="T4" s="173">
        <f>AVERAGE('P2'!W4:AH4)</f>
        <v>35.583333333333336</v>
      </c>
      <c r="U4" s="174">
        <f>AVERAGE('P2'!AI4:AT4)</f>
        <v>38.708333333333336</v>
      </c>
      <c r="V4" s="175">
        <f>AVERAGE('P2'!AU4:BF4)</f>
        <v>39.110833333333325</v>
      </c>
      <c r="W4" s="175">
        <f>AVERAGE('P2'!BG4:BI4,'P2'!BS4:BU4,'P2'!CE4:CG4,'P2'!CQ4:CS4,'P2'!DC4:DE4,'P2'!DO4:DQ4,'P2'!EA4:EC4,'P2'!EM4:EO4,'P2'!EY4:FA4,'P2'!FK4:FM4)</f>
        <v>41.458666666666666</v>
      </c>
      <c r="X4" s="172">
        <f>AVERAGE('P2'!BJ4:BL4,'P2'!BV4:BX4,'P2'!CH4:CJ4,'P2'!CT4:CV4,'P2'!DF4:DH4,'P2'!DR4:DT4,'P2'!ED4:EF4,'P2'!EP4:ER4,'P2'!FB4:FD4,'P2'!FN4:FP4)</f>
        <v>36.727333333333348</v>
      </c>
      <c r="Y4" s="172">
        <f>AVERAGE('P2'!BM4:BO4,'P2'!BY4:CA4,'P2'!CK4:CM4,'P2'!CW4:CY4,'P2'!DI4:DK4,'P2'!DU4:DW4,'P2'!EG4:EI4,'P2'!ES4:EU4,'P2'!FE4:FG4,'P2'!FQ4:FS4)</f>
        <v>47.522000000000006</v>
      </c>
      <c r="Z4" s="172">
        <f>AVERAGE('P2'!BP4:BR4,'P2'!CB4:CD4,'P2'!CN4:CP4,'P2'!CZ4:DB4,'P2'!DL4:DN4,'P2'!DX4:DZ4,'P2'!EJ4:EL4,'P2'!EV4:EX4,'P2'!FH4:FJ4,'P2'!FT4:FV4)</f>
        <v>41.000000000000007</v>
      </c>
      <c r="AA4" s="173">
        <f>AVERAGE('P2'!BG4:FV4)</f>
        <v>41.677000000000014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29</v>
      </c>
      <c r="K5" s="170">
        <f>'P2'!U6</f>
        <v>29.5</v>
      </c>
      <c r="L5" s="170">
        <f>'P2'!V6</f>
        <v>37</v>
      </c>
      <c r="M5" s="171">
        <f>AVERAGE('P2'!S6:V6)</f>
        <v>31.833333333333332</v>
      </c>
      <c r="N5" s="169">
        <f>'P2'!W6</f>
        <v>36.75</v>
      </c>
      <c r="O5" s="170">
        <f>'P2'!X6</f>
        <v>34.65</v>
      </c>
      <c r="P5" s="170">
        <f>'P2'!Y6</f>
        <v>31.5</v>
      </c>
      <c r="Q5" s="170">
        <f>AVERAGE('P2'!Z6:AB6)</f>
        <v>30.833333333333332</v>
      </c>
      <c r="R5" s="170">
        <f>AVERAGE('P2'!AC6:AE6)</f>
        <v>46.75</v>
      </c>
      <c r="S5" s="170">
        <f>AVERAGE('P2'!AF6:AH6)</f>
        <v>35.75</v>
      </c>
      <c r="T5" s="171">
        <f>AVERAGE('P2'!W6:AH6)</f>
        <v>36.908333333333331</v>
      </c>
      <c r="U5" s="176">
        <f>AVERAGE('P2'!AI6:AT6)</f>
        <v>40.625</v>
      </c>
      <c r="V5" s="169">
        <f>AVERAGE('P2'!AU6:BF6)</f>
        <v>41.03</v>
      </c>
      <c r="W5" s="169">
        <f>AVERAGE('P2'!BG6:BI6,'P2'!BS6:BU6,'P2'!CE6:CG6,'P2'!CQ6:CS6,'P2'!DC6:DE6,'P2'!DO6:DQ6,'P2'!EA6:EC6,'P2'!EM6:EO6,'P2'!EY6:FA6,'P2'!FK6:FM6)</f>
        <v>44.034999999999997</v>
      </c>
      <c r="X5" s="170">
        <f>AVERAGE('P2'!BJ6:BL6,'P2'!BV6:BX6,'P2'!CH6:CJ6,'P2'!CT6:CV6,'P2'!DF6:DH6,'P2'!DR6:DT6,'P2'!ED6:EF6,'P2'!EP6:ER6,'P2'!FB6:FD6,'P2'!FN6:FP6)</f>
        <v>40.977333333333341</v>
      </c>
      <c r="Y5" s="170">
        <f>AVERAGE('P2'!BM6:BO6,'P2'!BY6:CA6,'P2'!CK6:CM6,'P2'!CW6:CY6,'P2'!DI6:DK6,'P2'!DU6:DW6,'P2'!EG6:EI6,'P2'!ES6:EU6,'P2'!FE6:FG6,'P2'!FQ6:FS6)</f>
        <v>52.338999999999992</v>
      </c>
      <c r="Z5" s="170">
        <f>AVERAGE('P2'!BP6:BR6,'P2'!CB6:CD6,'P2'!CN6:CP6,'P2'!CZ6:DB6,'P2'!DL6:DN6,'P2'!DX6:DZ6,'P2'!EJ6:EL6,'P2'!EV6:EX6,'P2'!FH6:FJ6,'P2'!FT6:FV6)</f>
        <v>43.656666666666666</v>
      </c>
      <c r="AA5" s="171">
        <f>AVERAGE('P2'!BG6:FV6)</f>
        <v>45.252000000000002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29.75</v>
      </c>
      <c r="L6" s="170">
        <f>'P2'!V8</f>
        <v>36.75</v>
      </c>
      <c r="M6" s="171">
        <f>AVERAGE('P2'!S8:V8)</f>
        <v>31.666666666666668</v>
      </c>
      <c r="N6" s="169">
        <f>'P2'!W8</f>
        <v>36.75</v>
      </c>
      <c r="O6" s="170">
        <f>'P2'!X8</f>
        <v>35.75</v>
      </c>
      <c r="P6" s="170">
        <f>'P2'!Y8</f>
        <v>34.5</v>
      </c>
      <c r="Q6" s="170">
        <f>AVERAGE('P2'!Z8:AB8)</f>
        <v>33.5</v>
      </c>
      <c r="R6" s="170">
        <f>AVERAGE('P2'!AC8:AE8)</f>
        <v>48.166666666666664</v>
      </c>
      <c r="S6" s="170">
        <f>AVERAGE('P2'!AF8:AH8)</f>
        <v>37.833333333333336</v>
      </c>
      <c r="T6" s="171">
        <f>AVERAGE('P2'!W8:AH8)</f>
        <v>38.791666666666664</v>
      </c>
      <c r="U6" s="176">
        <f>AVERAGE('P2'!AI8:AT8)</f>
        <v>43.5625</v>
      </c>
      <c r="V6" s="169">
        <f>AVERAGE('P2'!AU8:BF8)</f>
        <v>43.964999999999996</v>
      </c>
      <c r="W6" s="169">
        <f>AVERAGE('P2'!BG8:BI8,'P2'!BS8:BU8,'P2'!CE8:CG8,'P2'!CQ8:CS8,'P2'!DC8:DE8,'P2'!DO8:DQ8,'P2'!EA8:EC8,'P2'!EM8:EO8,'P2'!EY8:FA8,'P2'!FK8:FM8)</f>
        <v>44.416000000000004</v>
      </c>
      <c r="X6" s="170">
        <f>AVERAGE('P2'!BJ8:BL8,'P2'!BV8:BX8,'P2'!CH8:CJ8,'P2'!CT8:CV8,'P2'!DF8:DH8,'P2'!DR8:DT8,'P2'!ED8:EF8,'P2'!EP8:ER8,'P2'!FB8:FD8,'P2'!FN8:FP8)</f>
        <v>42.49433333333333</v>
      </c>
      <c r="Y6" s="170">
        <f>AVERAGE('P2'!BM8:BO8,'P2'!BY8:CA8,'P2'!CK8:CM8,'P2'!CW8:CY8,'P2'!DI8:DK8,'P2'!DU8:DW8,'P2'!EG8:EI8,'P2'!ES8:EU8,'P2'!FE8:FG8,'P2'!FQ8:FS8)</f>
        <v>51.826666666666668</v>
      </c>
      <c r="Z6" s="170">
        <f>AVERAGE('P2'!BP8:BR8,'P2'!CB8:CD8,'P2'!CN8:CP8,'P2'!CZ8:DB8,'P2'!DL8:DN8,'P2'!DX8:DZ8,'P2'!EJ8:EL8,'P2'!EV8:EX8,'P2'!FH8:FJ8,'P2'!FT8:FV8)</f>
        <v>44.344333333333331</v>
      </c>
      <c r="AA6" s="171">
        <f>AVERAGE('P2'!BG8:FV8)</f>
        <v>45.770333333333362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</v>
      </c>
      <c r="K8" s="170">
        <f>'P2'!U12</f>
        <v>28.6</v>
      </c>
      <c r="L8" s="170">
        <f>'P2'!V12</f>
        <v>34.1</v>
      </c>
      <c r="M8" s="171">
        <f>AVERAGE('P2'!S12:V12)</f>
        <v>30.566666666666666</v>
      </c>
      <c r="N8" s="169">
        <f>'P2'!W12</f>
        <v>35</v>
      </c>
      <c r="O8" s="170">
        <f>'P2'!X12</f>
        <v>34.25</v>
      </c>
      <c r="P8" s="170">
        <f>'P2'!Y12</f>
        <v>33.5</v>
      </c>
      <c r="Q8" s="170">
        <f>AVERAGE('P2'!Z12:AB12)</f>
        <v>34.5</v>
      </c>
      <c r="R8" s="170">
        <f>AVERAGE('P2'!AC12:AE12)</f>
        <v>48.5</v>
      </c>
      <c r="S8" s="170">
        <f>AVERAGE('P2'!AF12:AH12)</f>
        <v>38.333333333333336</v>
      </c>
      <c r="T8" s="171">
        <f>AVERAGE('P2'!W12:AH12)</f>
        <v>38.895833333333336</v>
      </c>
      <c r="U8" s="176">
        <f>AVERAGE('P2'!AI12:AT12)</f>
        <v>42.520833333333336</v>
      </c>
      <c r="V8" s="169">
        <f>AVERAGE('P2'!AU12:BF12)</f>
        <v>42.823333333333331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40.765666666666661</v>
      </c>
      <c r="AA8" s="171">
        <f>AVERAGE('P2'!BG12:FV12)</f>
        <v>44.473500000000023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27.75</v>
      </c>
      <c r="K9" s="170">
        <f>'P2'!U14</f>
        <v>27.75</v>
      </c>
      <c r="L9" s="170">
        <f>'P2'!V14</f>
        <v>32.1</v>
      </c>
      <c r="M9" s="171">
        <f>AVERAGE('P2'!S14:V14)</f>
        <v>29.2</v>
      </c>
      <c r="N9" s="169">
        <f>'P2'!W14</f>
        <v>32.75</v>
      </c>
      <c r="O9" s="170">
        <f>'P2'!X14</f>
        <v>32.25</v>
      </c>
      <c r="P9" s="170">
        <f>'P2'!Y14</f>
        <v>31.75</v>
      </c>
      <c r="Q9" s="170">
        <f>AVERAGE('P2'!Z14:AB14)</f>
        <v>36.333333333333336</v>
      </c>
      <c r="R9" s="170">
        <f>AVERAGE('P2'!AC14:AE14)</f>
        <v>52.833333333333336</v>
      </c>
      <c r="S9" s="170">
        <f>AVERAGE('P2'!AF14:AH14)</f>
        <v>35.333333333333336</v>
      </c>
      <c r="T9" s="171">
        <f>AVERAGE('P2'!W14:AH14)</f>
        <v>39.1875</v>
      </c>
      <c r="U9" s="176">
        <f>AVERAGE('P2'!AI14:AT14)</f>
        <v>40.229166666666664</v>
      </c>
      <c r="V9" s="169">
        <f>AVERAGE('P2'!AU14:BF14)</f>
        <v>40.532499999999992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38.185666666666656</v>
      </c>
      <c r="AA9" s="171">
        <f>AVERAGE('P2'!BG14:FV14)</f>
        <v>42.181916666666673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28.75</v>
      </c>
      <c r="K10" s="180">
        <f>'P2'!U16</f>
        <v>28.75</v>
      </c>
      <c r="L10" s="180">
        <f>'P2'!V16</f>
        <v>34.1</v>
      </c>
      <c r="M10" s="181">
        <f>AVERAGE('P2'!S16:V16)</f>
        <v>30.533333333333331</v>
      </c>
      <c r="N10" s="179">
        <f>'P2'!W16</f>
        <v>34.25</v>
      </c>
      <c r="O10" s="180">
        <f>'P2'!X16</f>
        <v>33.5</v>
      </c>
      <c r="P10" s="180">
        <f>'P2'!Y16</f>
        <v>33</v>
      </c>
      <c r="Q10" s="180">
        <f>AVERAGE('P2'!Z16:AB16)</f>
        <v>39.666666666666664</v>
      </c>
      <c r="R10" s="180">
        <f>AVERAGE('P2'!AC16:AE16)</f>
        <v>60.833333333333336</v>
      </c>
      <c r="S10" s="180">
        <f>AVERAGE('P2'!AF16:AH16)</f>
        <v>37.5</v>
      </c>
      <c r="T10" s="181">
        <f>AVERAGE('P2'!W16:AH16)</f>
        <v>42.895833333333336</v>
      </c>
      <c r="U10" s="182">
        <f>AVERAGE('P2'!AI16:AT16)</f>
        <v>43.5625</v>
      </c>
      <c r="V10" s="179">
        <f>AVERAGE('P2'!AU16:BF16)</f>
        <v>43.865000000000002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40.456000000000003</v>
      </c>
      <c r="AA10" s="181">
        <f>AVERAGE('P2'!BG16:FV16)</f>
        <v>45.164083333333316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2.25</v>
      </c>
      <c r="K15" s="191">
        <f t="shared" si="2"/>
        <v>1.25</v>
      </c>
      <c r="L15" s="191">
        <f t="shared" si="2"/>
        <v>0.5</v>
      </c>
      <c r="M15" s="192">
        <f t="shared" si="0"/>
        <v>1.3333333333333321</v>
      </c>
      <c r="N15" s="193">
        <f t="shared" ref="N15:P21" si="3">N4-N26</f>
        <v>0.5</v>
      </c>
      <c r="O15" s="194">
        <f t="shared" si="3"/>
        <v>0.75</v>
      </c>
      <c r="P15" s="194">
        <f t="shared" si="3"/>
        <v>1</v>
      </c>
      <c r="Q15" s="194">
        <f t="shared" si="0"/>
        <v>1</v>
      </c>
      <c r="R15" s="194">
        <f t="shared" si="0"/>
        <v>8.3333333333335702E-2</v>
      </c>
      <c r="S15" s="195">
        <f t="shared" si="0"/>
        <v>0.5</v>
      </c>
      <c r="T15" s="196">
        <f t="shared" si="0"/>
        <v>0.5833333333333357</v>
      </c>
      <c r="U15" s="194">
        <f t="shared" si="0"/>
        <v>0.5208333333333357</v>
      </c>
      <c r="V15" s="197">
        <f t="shared" si="0"/>
        <v>0.51833333333332376</v>
      </c>
      <c r="W15" s="194">
        <f t="shared" si="0"/>
        <v>0.62033333333332763</v>
      </c>
      <c r="X15" s="194">
        <f t="shared" si="0"/>
        <v>0.40533333333335264</v>
      </c>
      <c r="Y15" s="194">
        <f t="shared" si="0"/>
        <v>0.38466666666667493</v>
      </c>
      <c r="Z15" s="194">
        <f t="shared" si="0"/>
        <v>0.47166666666667822</v>
      </c>
      <c r="AA15" s="198">
        <f t="shared" si="0"/>
        <v>0.47050000000002257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1.25</v>
      </c>
      <c r="L16" s="191">
        <f t="shared" si="2"/>
        <v>0.5</v>
      </c>
      <c r="M16" s="192">
        <f t="shared" si="4"/>
        <v>0.9166666666666643</v>
      </c>
      <c r="N16" s="190">
        <f t="shared" si="3"/>
        <v>0.5</v>
      </c>
      <c r="O16" s="189">
        <f t="shared" si="3"/>
        <v>0.75</v>
      </c>
      <c r="P16" s="189">
        <f t="shared" si="3"/>
        <v>1</v>
      </c>
      <c r="Q16" s="189">
        <f t="shared" si="4"/>
        <v>1</v>
      </c>
      <c r="R16" s="189">
        <f t="shared" si="4"/>
        <v>8.3333333333335702E-2</v>
      </c>
      <c r="S16" s="191">
        <f t="shared" si="4"/>
        <v>1</v>
      </c>
      <c r="T16" s="192">
        <f t="shared" si="4"/>
        <v>0.7083333333333286</v>
      </c>
      <c r="U16" s="189">
        <f t="shared" si="4"/>
        <v>0.7708333333333357</v>
      </c>
      <c r="V16" s="199">
        <f t="shared" si="4"/>
        <v>0.67083333333333428</v>
      </c>
      <c r="W16" s="189">
        <f t="shared" si="4"/>
        <v>0.66033333333332678</v>
      </c>
      <c r="X16" s="189">
        <f t="shared" si="4"/>
        <v>0.36233333333333917</v>
      </c>
      <c r="Y16" s="189">
        <f t="shared" si="4"/>
        <v>0.17733333333331558</v>
      </c>
      <c r="Z16" s="189">
        <f t="shared" si="4"/>
        <v>0.6010000000000062</v>
      </c>
      <c r="AA16" s="200">
        <f t="shared" si="4"/>
        <v>0.45025000000000404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0.5</v>
      </c>
      <c r="L17" s="191">
        <f t="shared" si="2"/>
        <v>0.75</v>
      </c>
      <c r="M17" s="192">
        <f t="shared" si="5"/>
        <v>0.41666666666666785</v>
      </c>
      <c r="N17" s="190">
        <f t="shared" si="3"/>
        <v>1</v>
      </c>
      <c r="O17" s="189">
        <f t="shared" si="3"/>
        <v>0.25</v>
      </c>
      <c r="P17" s="189">
        <f t="shared" si="3"/>
        <v>1.5</v>
      </c>
      <c r="Q17" s="189">
        <f t="shared" si="5"/>
        <v>0.8333333333333357</v>
      </c>
      <c r="R17" s="189">
        <f t="shared" si="5"/>
        <v>0.3333333333333286</v>
      </c>
      <c r="S17" s="191">
        <f t="shared" si="5"/>
        <v>0.25</v>
      </c>
      <c r="T17" s="192">
        <f t="shared" si="5"/>
        <v>0.5833333333333286</v>
      </c>
      <c r="U17" s="189">
        <f t="shared" si="5"/>
        <v>1.1875</v>
      </c>
      <c r="V17" s="199">
        <f t="shared" si="5"/>
        <v>1.1366666666666703</v>
      </c>
      <c r="W17" s="189">
        <f t="shared" si="5"/>
        <v>1.1899999999999977</v>
      </c>
      <c r="X17" s="189">
        <f t="shared" si="5"/>
        <v>0.59066666666666379</v>
      </c>
      <c r="Y17" s="189">
        <f t="shared" si="5"/>
        <v>0.48433333333334616</v>
      </c>
      <c r="Z17" s="189">
        <f t="shared" si="5"/>
        <v>0.58399999999998897</v>
      </c>
      <c r="AA17" s="200">
        <f t="shared" si="5"/>
        <v>0.71225000000002581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-0.5</v>
      </c>
      <c r="K19" s="191">
        <f t="shared" si="2"/>
        <v>0</v>
      </c>
      <c r="L19" s="191">
        <f t="shared" si="2"/>
        <v>0.35000000000000142</v>
      </c>
      <c r="M19" s="192">
        <f t="shared" si="7"/>
        <v>-4.9999999999997158E-2</v>
      </c>
      <c r="N19" s="190">
        <f t="shared" si="3"/>
        <v>0.5</v>
      </c>
      <c r="O19" s="189">
        <f t="shared" si="3"/>
        <v>0.5</v>
      </c>
      <c r="P19" s="189">
        <f t="shared" si="3"/>
        <v>0.5</v>
      </c>
      <c r="Q19" s="189">
        <f t="shared" si="7"/>
        <v>0</v>
      </c>
      <c r="R19" s="189">
        <f t="shared" si="7"/>
        <v>0</v>
      </c>
      <c r="S19" s="191">
        <f t="shared" si="7"/>
        <v>0</v>
      </c>
      <c r="T19" s="192">
        <f t="shared" si="7"/>
        <v>0.125</v>
      </c>
      <c r="U19" s="189">
        <f t="shared" si="7"/>
        <v>0</v>
      </c>
      <c r="V19" s="199">
        <f t="shared" si="7"/>
        <v>0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</v>
      </c>
      <c r="AA19" s="200">
        <f t="shared" si="7"/>
        <v>0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0.5</v>
      </c>
      <c r="K20" s="191">
        <f t="shared" si="2"/>
        <v>0.25</v>
      </c>
      <c r="L20" s="191">
        <f t="shared" si="2"/>
        <v>0.35000000000000142</v>
      </c>
      <c r="M20" s="192">
        <f t="shared" si="8"/>
        <v>0.36666666666666714</v>
      </c>
      <c r="N20" s="190">
        <f t="shared" si="3"/>
        <v>0.5</v>
      </c>
      <c r="O20" s="189">
        <f t="shared" si="3"/>
        <v>0.5</v>
      </c>
      <c r="P20" s="189">
        <f t="shared" si="3"/>
        <v>0.5</v>
      </c>
      <c r="Q20" s="189">
        <f t="shared" si="8"/>
        <v>0</v>
      </c>
      <c r="R20" s="189">
        <f t="shared" si="8"/>
        <v>0</v>
      </c>
      <c r="S20" s="191">
        <f t="shared" si="8"/>
        <v>8.3333333333335702E-2</v>
      </c>
      <c r="T20" s="192">
        <f t="shared" si="8"/>
        <v>0.1458333333333357</v>
      </c>
      <c r="U20" s="189">
        <f t="shared" si="8"/>
        <v>2.0833333333328596E-2</v>
      </c>
      <c r="V20" s="199">
        <f t="shared" si="8"/>
        <v>2.0833333333328596E-2</v>
      </c>
      <c r="W20" s="189">
        <f t="shared" si="8"/>
        <v>0</v>
      </c>
      <c r="X20" s="189">
        <f t="shared" si="8"/>
        <v>0</v>
      </c>
      <c r="Y20" s="189">
        <f t="shared" si="8"/>
        <v>0</v>
      </c>
      <c r="Z20" s="189">
        <f t="shared" si="8"/>
        <v>8.3333333333328596E-2</v>
      </c>
      <c r="AA20" s="200">
        <f t="shared" si="8"/>
        <v>2.0833333333342807E-2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0.5</v>
      </c>
      <c r="K21" s="204">
        <f t="shared" si="2"/>
        <v>0.25</v>
      </c>
      <c r="L21" s="204">
        <f t="shared" si="2"/>
        <v>0.35000000000000142</v>
      </c>
      <c r="M21" s="205">
        <f t="shared" si="9"/>
        <v>0.36666666666666359</v>
      </c>
      <c r="N21" s="203">
        <f t="shared" si="3"/>
        <v>0.5</v>
      </c>
      <c r="O21" s="202">
        <f t="shared" si="3"/>
        <v>0.5</v>
      </c>
      <c r="P21" s="202">
        <f t="shared" si="3"/>
        <v>0.5</v>
      </c>
      <c r="Q21" s="202">
        <f t="shared" si="9"/>
        <v>0</v>
      </c>
      <c r="R21" s="202">
        <f t="shared" si="9"/>
        <v>0</v>
      </c>
      <c r="S21" s="204">
        <f t="shared" si="9"/>
        <v>8.3333333333335702E-2</v>
      </c>
      <c r="T21" s="205">
        <f t="shared" si="9"/>
        <v>0.1458333333333357</v>
      </c>
      <c r="U21" s="202">
        <f t="shared" si="9"/>
        <v>2.0833333333335702E-2</v>
      </c>
      <c r="V21" s="206">
        <f t="shared" si="9"/>
        <v>2.0833333333335702E-2</v>
      </c>
      <c r="W21" s="202">
        <f t="shared" si="9"/>
        <v>0</v>
      </c>
      <c r="X21" s="202">
        <f t="shared" si="9"/>
        <v>0</v>
      </c>
      <c r="Y21" s="202">
        <f t="shared" si="9"/>
        <v>0</v>
      </c>
      <c r="Z21" s="202">
        <f t="shared" si="9"/>
        <v>8.3333333333335702E-2</v>
      </c>
      <c r="AA21" s="207">
        <f t="shared" si="9"/>
        <v>2.0833333333335702E-2</v>
      </c>
    </row>
    <row r="22" spans="1:27" ht="12.75" customHeight="1" x14ac:dyDescent="0.2"/>
    <row r="24" spans="1:27" ht="13.8" hidden="1" thickBot="1" x14ac:dyDescent="0.3">
      <c r="A24" s="184">
        <f>crvDate-2</f>
        <v>37181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26</v>
      </c>
      <c r="K26" s="208">
        <v>27.5</v>
      </c>
      <c r="L26" s="208">
        <v>36.25</v>
      </c>
      <c r="M26" s="209">
        <v>29.916666666666668</v>
      </c>
      <c r="N26" s="167">
        <v>36.25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35.25</v>
      </c>
      <c r="T26" s="209">
        <v>35</v>
      </c>
      <c r="U26" s="210">
        <v>38.1875</v>
      </c>
      <c r="V26" s="211">
        <v>38.592500000000001</v>
      </c>
      <c r="W26" s="167">
        <v>40.838333333333338</v>
      </c>
      <c r="X26" s="208">
        <v>36.321999999999996</v>
      </c>
      <c r="Y26" s="208">
        <v>47.137333333333331</v>
      </c>
      <c r="Z26" s="208">
        <v>40.528333333333329</v>
      </c>
      <c r="AA26" s="209">
        <v>41.206499999999991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28.25</v>
      </c>
      <c r="L27" s="168">
        <v>36.5</v>
      </c>
      <c r="M27" s="211">
        <v>30.916666666666668</v>
      </c>
      <c r="N27" s="166">
        <v>36.25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34.75</v>
      </c>
      <c r="T27" s="211">
        <v>36.200000000000003</v>
      </c>
      <c r="U27" s="210">
        <v>39.854166666666664</v>
      </c>
      <c r="V27" s="211">
        <v>40.359166666666667</v>
      </c>
      <c r="W27" s="166">
        <v>43.37466666666667</v>
      </c>
      <c r="X27" s="168">
        <v>40.615000000000002</v>
      </c>
      <c r="Y27" s="168">
        <v>52.161666666666676</v>
      </c>
      <c r="Z27" s="168">
        <v>43.05566666666666</v>
      </c>
      <c r="AA27" s="211">
        <v>44.801749999999998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29.25</v>
      </c>
      <c r="L28" s="168">
        <v>36</v>
      </c>
      <c r="M28" s="211">
        <v>31.25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37.583333333333336</v>
      </c>
      <c r="T28" s="211">
        <v>38.208333333333336</v>
      </c>
      <c r="U28" s="210">
        <v>42.375</v>
      </c>
      <c r="V28" s="211">
        <v>42.828333333333326</v>
      </c>
      <c r="W28" s="166">
        <v>43.226000000000006</v>
      </c>
      <c r="X28" s="168">
        <v>41.903666666666666</v>
      </c>
      <c r="Y28" s="168">
        <v>51.342333333333322</v>
      </c>
      <c r="Z28" s="168">
        <v>43.760333333333342</v>
      </c>
      <c r="AA28" s="211">
        <v>45.058083333333336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29.5</v>
      </c>
      <c r="K30" s="168">
        <v>28.6</v>
      </c>
      <c r="L30" s="168">
        <v>33.75</v>
      </c>
      <c r="M30" s="211">
        <v>30.616666666666664</v>
      </c>
      <c r="N30" s="166">
        <v>34.5</v>
      </c>
      <c r="O30" s="168">
        <v>33.75</v>
      </c>
      <c r="P30" s="168">
        <v>33</v>
      </c>
      <c r="Q30" s="168">
        <v>34.5</v>
      </c>
      <c r="R30" s="168">
        <v>48.5</v>
      </c>
      <c r="S30" s="168">
        <v>38.333333333333336</v>
      </c>
      <c r="T30" s="211">
        <v>38.770833333333336</v>
      </c>
      <c r="U30" s="210">
        <v>42.520833333333336</v>
      </c>
      <c r="V30" s="211">
        <v>42.823333333333331</v>
      </c>
      <c r="W30" s="166">
        <v>40.363333333333323</v>
      </c>
      <c r="X30" s="168">
        <v>40.203333333333333</v>
      </c>
      <c r="Y30" s="168">
        <v>56.561666666666675</v>
      </c>
      <c r="Z30" s="168">
        <v>40.765666666666661</v>
      </c>
      <c r="AA30" s="211">
        <v>44.473500000000023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27.25</v>
      </c>
      <c r="K31" s="168">
        <v>27.5</v>
      </c>
      <c r="L31" s="168">
        <v>31.75</v>
      </c>
      <c r="M31" s="211">
        <v>28.833333333333332</v>
      </c>
      <c r="N31" s="166">
        <v>32.25</v>
      </c>
      <c r="O31" s="168">
        <v>31.75</v>
      </c>
      <c r="P31" s="168">
        <v>31.25</v>
      </c>
      <c r="Q31" s="168">
        <v>36.333333333333336</v>
      </c>
      <c r="R31" s="168">
        <v>52.833333333333336</v>
      </c>
      <c r="S31" s="168">
        <v>35.25</v>
      </c>
      <c r="T31" s="211">
        <v>39.041666666666664</v>
      </c>
      <c r="U31" s="210">
        <v>40.208333333333336</v>
      </c>
      <c r="V31" s="211">
        <v>40.511666666666663</v>
      </c>
      <c r="W31" s="166">
        <v>37.29733333333332</v>
      </c>
      <c r="X31" s="168">
        <v>38.100999999999992</v>
      </c>
      <c r="Y31" s="168">
        <v>55.143666666666668</v>
      </c>
      <c r="Z31" s="168">
        <v>38.102333333333327</v>
      </c>
      <c r="AA31" s="211">
        <v>42.16108333333333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28.25</v>
      </c>
      <c r="K32" s="178">
        <v>28.5</v>
      </c>
      <c r="L32" s="178">
        <v>33.75</v>
      </c>
      <c r="M32" s="212">
        <v>30.166666666666668</v>
      </c>
      <c r="N32" s="177">
        <v>33.75</v>
      </c>
      <c r="O32" s="178">
        <v>33</v>
      </c>
      <c r="P32" s="178">
        <v>32.5</v>
      </c>
      <c r="Q32" s="178">
        <v>39.666666666666664</v>
      </c>
      <c r="R32" s="178">
        <v>60.833333333333336</v>
      </c>
      <c r="S32" s="178">
        <v>37.416666666666664</v>
      </c>
      <c r="T32" s="212">
        <v>42.75</v>
      </c>
      <c r="U32" s="213">
        <v>43.541666666666664</v>
      </c>
      <c r="V32" s="212">
        <v>43.844166666666666</v>
      </c>
      <c r="W32" s="177">
        <v>39.655999999999999</v>
      </c>
      <c r="X32" s="178">
        <v>40.862000000000002</v>
      </c>
      <c r="Y32" s="178">
        <v>59.682333333333332</v>
      </c>
      <c r="Z32" s="178">
        <v>40.372666666666667</v>
      </c>
      <c r="AA32" s="212">
        <v>45.143249999999981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37183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24.25</v>
      </c>
      <c r="L4" s="170">
        <f>'P2'!U5</f>
        <v>25.521000000000001</v>
      </c>
      <c r="M4" s="170">
        <f>'P2'!V5</f>
        <v>29.556000000000001</v>
      </c>
      <c r="N4" s="171">
        <f>AVERAGE('P2'!S5:V5)</f>
        <v>26.442333333333334</v>
      </c>
      <c r="O4" s="169">
        <f>'P2'!W5</f>
        <v>27.81</v>
      </c>
      <c r="P4" s="170">
        <f>'P2'!X5</f>
        <v>25.339000000000002</v>
      </c>
      <c r="Q4" s="170">
        <f>'P2'!Y5</f>
        <v>21.476000000000003</v>
      </c>
      <c r="R4" s="172">
        <f>AVERAGE('P2'!Z5:AB5)</f>
        <v>19.609333333333336</v>
      </c>
      <c r="S4" s="172">
        <f>AVERAGE('P2'!AC5:AE5)</f>
        <v>30.424333333333333</v>
      </c>
      <c r="T4" s="172">
        <f>AVERAGE('P2'!AF5:AH5)</f>
        <v>26.669333333333331</v>
      </c>
      <c r="U4" s="173">
        <f>AVERAGE('P2'!W5:AH5)</f>
        <v>25.394500000000004</v>
      </c>
      <c r="V4" s="174">
        <f>AVERAGE('P2'!AI5:AT5)</f>
        <v>26.269000000000005</v>
      </c>
      <c r="W4" s="175">
        <f>AVERAGE('P2'!AU5:BF5)</f>
        <v>26.189750000000004</v>
      </c>
      <c r="X4" s="175">
        <f>AVERAGE('P2'!BG5:BI5,'P2'!BS5:BU5,'P2'!CE5:CG5,'P2'!CQ5:CS5,'P2'!DC5:DE5,'P2'!DO5:DQ5,'P2'!EA5:EC5,'P2'!EM5:EO5,'P2'!EY5:FA5,'P2'!FK5:FM5)</f>
        <v>27.870266666666669</v>
      </c>
      <c r="Y4" s="172">
        <f>AVERAGE('P2'!BJ5:BL5,'P2'!BV5:BX5,'P2'!CH5:CJ5,'P2'!CT5:CV5,'P2'!DF5:DH5,'P2'!DR5:DT5,'P2'!ED5:EF5,'P2'!EP5:ER5,'P2'!FB5:FD5,'P2'!FN5:FP5)</f>
        <v>21.927700000000005</v>
      </c>
      <c r="Z4" s="172">
        <f>AVERAGE('P2'!BM5:BO5,'P2'!BY5:CA5,'P2'!CK5:CM5,'P2'!CW5:CY5,'P2'!DI5:DK5,'P2'!DU5:DW5,'P2'!EG5:EI5,'P2'!ES5:EU5,'P2'!FE5:FG5,'P2'!FQ5:FS5)</f>
        <v>32.303333333333327</v>
      </c>
      <c r="AA4" s="172">
        <f>AVERAGE('P2'!BP5:BR5,'P2'!CB5:CD5,'P2'!CN5:CP5,'P2'!CZ5:DB5,'P2'!DL5:DN5,'P2'!DX5:DZ5,'P2'!EJ5:EL5,'P2'!EV5:EX5,'P2'!FH5:FJ5,'P2'!FT5:FV5)</f>
        <v>28.266966666666672</v>
      </c>
      <c r="AB4" s="173">
        <f>AVERAGE('P2'!BG5:FV5)</f>
        <v>27.592066666666685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24.25</v>
      </c>
      <c r="L5" s="170">
        <f>'P2'!U7</f>
        <v>25.333000000000002</v>
      </c>
      <c r="M5" s="170">
        <f>'P2'!V7</f>
        <v>28.79</v>
      </c>
      <c r="N5" s="171">
        <f>AVERAGE('P2'!S7:V7)</f>
        <v>26.124333333333329</v>
      </c>
      <c r="O5" s="169">
        <f>'P2'!W7</f>
        <v>27.149000000000001</v>
      </c>
      <c r="P5" s="170">
        <f>'P2'!X7</f>
        <v>24.718</v>
      </c>
      <c r="Q5" s="170">
        <f>'P2'!Y7</f>
        <v>22.137</v>
      </c>
      <c r="R5" s="170">
        <f>AVERAGE('P2'!Z7:AB7)</f>
        <v>20.816000000000003</v>
      </c>
      <c r="S5" s="170">
        <f>AVERAGE('P2'!AC7:AE7)</f>
        <v>31.661333333333335</v>
      </c>
      <c r="T5" s="170">
        <f>AVERAGE('P2'!AF7:AH7)</f>
        <v>26.391999999999999</v>
      </c>
      <c r="U5" s="171">
        <f>AVERAGE('P2'!W7:AH7)</f>
        <v>25.884333333333334</v>
      </c>
      <c r="V5" s="176">
        <f>AVERAGE('P2'!AI7:AT7)</f>
        <v>27.887833333333333</v>
      </c>
      <c r="W5" s="169">
        <f>AVERAGE('P2'!AU7:BF7)</f>
        <v>27.802583333333331</v>
      </c>
      <c r="X5" s="169">
        <f>AVERAGE('P2'!BG7:BI7,'P2'!BS7:BU7,'P2'!CE7:CG7,'P2'!CQ7:CS7,'P2'!DC7:DE7,'P2'!DO7:DQ7,'P2'!EA7:EC7,'P2'!EM7:EO7,'P2'!EY7:FA7,'P2'!FK7:FM7)</f>
        <v>30.81123333333333</v>
      </c>
      <c r="Y5" s="170">
        <f>AVERAGE('P2'!BJ7:BL7,'P2'!BV7:BX7,'P2'!CH7:CJ7,'P2'!CT7:CV7,'P2'!DF7:DH7,'P2'!DR7:DT7,'P2'!ED7:EF7,'P2'!EP7:ER7,'P2'!FB7:FD7,'P2'!FN7:FP7)</f>
        <v>26.624733333333332</v>
      </c>
      <c r="Z5" s="170">
        <f>AVERAGE('P2'!BM7:BO7,'P2'!BY7:CA7,'P2'!CK7:CM7,'P2'!CW7:CY7,'P2'!DI7:DK7,'P2'!DU7:DW7,'P2'!EG7:EI7,'P2'!ES7:EU7,'P2'!FE7:FG7,'P2'!FQ7:FS7)</f>
        <v>37.128499999999988</v>
      </c>
      <c r="AA5" s="170">
        <f>AVERAGE('P2'!BP7:BR7,'P2'!CB7:CD7,'P2'!CN7:CP7,'P2'!CZ7:DB7,'P2'!DL7:DN7,'P2'!DX7:DZ7,'P2'!EJ7:EL7,'P2'!EV7:EX7,'P2'!FH7:FJ7,'P2'!FT7:FV7)</f>
        <v>33.381099999999989</v>
      </c>
      <c r="AB5" s="171">
        <f>AVERAGE('P2'!BG7:FV7)</f>
        <v>31.986391666666659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25</v>
      </c>
      <c r="L6" s="170">
        <f>'P2'!U9</f>
        <v>24.897000000000002</v>
      </c>
      <c r="M6" s="170">
        <f>'P2'!V9</f>
        <v>28.516000000000002</v>
      </c>
      <c r="N6" s="171">
        <f>AVERAGE('P2'!S9:V9)</f>
        <v>26.137666666666671</v>
      </c>
      <c r="O6" s="169">
        <f>'P2'!W9</f>
        <v>28.141000000000002</v>
      </c>
      <c r="P6" s="170">
        <f>'P2'!X9</f>
        <v>27.375</v>
      </c>
      <c r="Q6" s="170">
        <f>'P2'!Y9</f>
        <v>26.04</v>
      </c>
      <c r="R6" s="170">
        <f>AVERAGE('P2'!Z9:AB9)</f>
        <v>23.986666666666668</v>
      </c>
      <c r="S6" s="170">
        <f>AVERAGE('P2'!AC9:AE9)</f>
        <v>30.105666666666668</v>
      </c>
      <c r="T6" s="170">
        <f>AVERAGE('P2'!AF9:AH9)</f>
        <v>26.688333333333333</v>
      </c>
      <c r="U6" s="171">
        <f>AVERAGE('P2'!W9:AH9)</f>
        <v>26.991500000000002</v>
      </c>
      <c r="V6" s="176">
        <f>AVERAGE('P2'!AI9:AT9)</f>
        <v>26.010083333333338</v>
      </c>
      <c r="W6" s="169">
        <f>AVERAGE('P2'!AU9:BF9)</f>
        <v>25.942500000000006</v>
      </c>
      <c r="X6" s="169">
        <f>AVERAGE('P2'!BG9:BI9,'P2'!BS9:BU9,'P2'!CE9:CG9,'P2'!CQ9:CS9,'P2'!DC9:DE9,'P2'!DO9:DQ9,'P2'!EA9:EC9,'P2'!EM9:EO9,'P2'!EY9:FA9,'P2'!FK9:FM9)</f>
        <v>26.7836</v>
      </c>
      <c r="Y6" s="170">
        <f>AVERAGE('P2'!BJ9:BL9,'P2'!BV9:BX9,'P2'!CH9:CJ9,'P2'!CT9:CV9,'P2'!DF9:DH9,'P2'!DR9:DT9,'P2'!ED9:EF9,'P2'!EP9:ER9,'P2'!FB9:FD9,'P2'!FN9:FP9)</f>
        <v>26.497866666666667</v>
      </c>
      <c r="Z6" s="170">
        <f>AVERAGE('P2'!BM9:BO9,'P2'!BY9:CA9,'P2'!CK9:CM9,'P2'!CW9:CY9,'P2'!DI9:DK9,'P2'!DU9:DW9,'P2'!EG9:EI9,'P2'!ES9:EU9,'P2'!FE9:FG9,'P2'!FQ9:FS9)</f>
        <v>28.861299999999993</v>
      </c>
      <c r="AA6" s="170">
        <f>AVERAGE('P2'!BP9:BR9,'P2'!CB9:CD9,'P2'!CN9:CP9,'P2'!CZ9:DB9,'P2'!DL9:DN9,'P2'!DX9:DZ9,'P2'!EJ9:EL9,'P2'!EV9:EX9,'P2'!FH9:FJ9,'P2'!FT9:FV9)</f>
        <v>27.672566666666665</v>
      </c>
      <c r="AB6" s="171">
        <f>AVERAGE('P2'!BG9:FV9)</f>
        <v>27.453833333333343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24</v>
      </c>
      <c r="L8" s="170">
        <f>'P2'!U13</f>
        <v>18.850000000000001</v>
      </c>
      <c r="M8" s="170">
        <f>'P2'!V13</f>
        <v>22.452000000000002</v>
      </c>
      <c r="N8" s="171">
        <f>AVERAGE('P2'!S13:V13)</f>
        <v>21.767333333333337</v>
      </c>
      <c r="O8" s="169">
        <f>'P2'!W13</f>
        <v>23.934999999999999</v>
      </c>
      <c r="P8" s="170">
        <f>'P2'!X13</f>
        <v>24.161000000000001</v>
      </c>
      <c r="Q8" s="170">
        <f>'P2'!Y13</f>
        <v>24.298000000000002</v>
      </c>
      <c r="R8" s="170">
        <f>AVERAGE('P2'!Z13:AB13)</f>
        <v>24.356333333333335</v>
      </c>
      <c r="S8" s="170">
        <f>AVERAGE('P2'!AC13:AE13)</f>
        <v>29.479333333333333</v>
      </c>
      <c r="T8" s="170">
        <f>AVERAGE('P2'!AF13:AH13)</f>
        <v>24.417666666666673</v>
      </c>
      <c r="U8" s="171">
        <f>AVERAGE('P2'!W13:AH13)</f>
        <v>25.596166666666672</v>
      </c>
      <c r="V8" s="176">
        <f>AVERAGE('P2'!AI13:AT13)</f>
        <v>26.025833333333335</v>
      </c>
      <c r="W8" s="169">
        <f>AVERAGE('P2'!AU13:BF13)</f>
        <v>26.241833333333332</v>
      </c>
      <c r="X8" s="169">
        <f>AVERAGE('P2'!BG13:BI13,'P2'!BS13:BU13,'P2'!CE13:CG13,'P2'!CQ13:CS13,'P2'!DC13:DE13,'P2'!DO13:DQ13,'P2'!EA13:EC13,'P2'!EM13:EO13,'P2'!EY13:FA13,'P2'!FK13:FM13)</f>
        <v>27.120333333333338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27.948133333333331</v>
      </c>
      <c r="AA8" s="170">
        <f>AVERAGE('P2'!BP13:BR13,'P2'!CB13:CD13,'P2'!CN13:CP13,'P2'!CZ13:DB13,'P2'!DL13:DN13,'P2'!DX13:DZ13,'P2'!EJ13:EL13,'P2'!EV13:EX13,'P2'!FH13:FJ13,'P2'!FT13:FV13)</f>
        <v>27.103300000000004</v>
      </c>
      <c r="AB8" s="171">
        <f>AVERAGE('P2'!BG13:FV13)</f>
        <v>27.290283333333331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22.25</v>
      </c>
      <c r="L9" s="170">
        <f>'P2'!U15</f>
        <v>18.728999999999999</v>
      </c>
      <c r="M9" s="170">
        <f>'P2'!V15</f>
        <v>21.197000000000003</v>
      </c>
      <c r="N9" s="171">
        <f>AVERAGE('P2'!S15:V15)</f>
        <v>20.725333333333335</v>
      </c>
      <c r="O9" s="169">
        <f>'P2'!W15</f>
        <v>21.835000000000001</v>
      </c>
      <c r="P9" s="170">
        <f>'P2'!X15</f>
        <v>22.018000000000001</v>
      </c>
      <c r="Q9" s="170">
        <f>'P2'!Y15</f>
        <v>22.077000000000002</v>
      </c>
      <c r="R9" s="170">
        <f>AVERAGE('P2'!Z15:AB15)</f>
        <v>21.28</v>
      </c>
      <c r="S9" s="170">
        <f>AVERAGE('P2'!AC15:AE15)</f>
        <v>28.456333333333333</v>
      </c>
      <c r="T9" s="170">
        <f>AVERAGE('P2'!AF15:AH15)</f>
        <v>23.245666666666665</v>
      </c>
      <c r="U9" s="171">
        <f>AVERAGE('P2'!W15:AH15)</f>
        <v>23.739666666666665</v>
      </c>
      <c r="V9" s="176">
        <f>AVERAGE('P2'!AI15:AT15)</f>
        <v>23.967166666666671</v>
      </c>
      <c r="W9" s="169">
        <f>AVERAGE('P2'!AU15:BF15)</f>
        <v>24.178166666666669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25.400566666666656</v>
      </c>
      <c r="AB9" s="171">
        <f>AVERAGE('P2'!BG15:FV15)</f>
        <v>25.229424999999999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22.75</v>
      </c>
      <c r="L10" s="180">
        <f>'P2'!U17</f>
        <v>19.228999999999999</v>
      </c>
      <c r="M10" s="180">
        <f>'P2'!V17</f>
        <v>22.197000000000003</v>
      </c>
      <c r="N10" s="181">
        <f>AVERAGE('P2'!S17:V17)</f>
        <v>21.391999999999999</v>
      </c>
      <c r="O10" s="179">
        <f>'P2'!W17</f>
        <v>22.585000000000001</v>
      </c>
      <c r="P10" s="180">
        <f>'P2'!X17</f>
        <v>22.648</v>
      </c>
      <c r="Q10" s="180">
        <f>'P2'!Y17</f>
        <v>22.707000000000001</v>
      </c>
      <c r="R10" s="180">
        <f>AVERAGE('P2'!Z17:AB17)</f>
        <v>22.946666666666669</v>
      </c>
      <c r="S10" s="180">
        <f>AVERAGE('P2'!AC17:AE17)</f>
        <v>32.45633333333334</v>
      </c>
      <c r="T10" s="180">
        <f>AVERAGE('P2'!AF17:AH17)</f>
        <v>24.328999999999997</v>
      </c>
      <c r="U10" s="181">
        <f>AVERAGE('P2'!W17:AH17)</f>
        <v>25.594666666666665</v>
      </c>
      <c r="V10" s="182">
        <f>AVERAGE('P2'!AI17:AT17)</f>
        <v>25.634666666666671</v>
      </c>
      <c r="W10" s="179">
        <f>AVERAGE('P2'!AU17:BF17)</f>
        <v>25.844000000000005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26.534899999999997</v>
      </c>
      <c r="AB10" s="181">
        <f>AVERAGE('P2'!BG17:FV17)</f>
        <v>26.720674999999993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1.75</v>
      </c>
      <c r="L16" s="218">
        <f t="shared" si="3"/>
        <v>1.5199999999999996</v>
      </c>
      <c r="M16" s="218">
        <f t="shared" si="3"/>
        <v>-0.1460000000000008</v>
      </c>
      <c r="N16" s="219">
        <f t="shared" si="0"/>
        <v>1.0413333333333341</v>
      </c>
      <c r="O16" s="217">
        <f t="shared" ref="O16:Q22" si="4">O4-O27</f>
        <v>0.20899999999999608</v>
      </c>
      <c r="P16" s="218">
        <f t="shared" si="4"/>
        <v>1.7680000000000007</v>
      </c>
      <c r="Q16" s="218">
        <f t="shared" si="4"/>
        <v>1.0810000000000031</v>
      </c>
      <c r="R16" s="220">
        <f t="shared" si="0"/>
        <v>-0.22633333333333283</v>
      </c>
      <c r="S16" s="220">
        <f t="shared" si="0"/>
        <v>-2.0333333333333314E-2</v>
      </c>
      <c r="T16" s="218">
        <f t="shared" si="0"/>
        <v>0.28933333333333167</v>
      </c>
      <c r="U16" s="221">
        <f t="shared" si="0"/>
        <v>0.26550000000000296</v>
      </c>
      <c r="V16" s="220">
        <f t="shared" si="0"/>
        <v>-2.099999999999369E-2</v>
      </c>
      <c r="W16" s="222">
        <f t="shared" si="0"/>
        <v>-2.6416666666666089E-2</v>
      </c>
      <c r="X16" s="223">
        <f t="shared" si="0"/>
        <v>-0.13966666666666683</v>
      </c>
      <c r="Y16" s="220">
        <f t="shared" si="0"/>
        <v>-9.4199999999993622E-2</v>
      </c>
      <c r="Z16" s="220">
        <f t="shared" si="0"/>
        <v>-9.473333333334466E-2</v>
      </c>
      <c r="AA16" s="220">
        <f t="shared" si="0"/>
        <v>0.28220000000000312</v>
      </c>
      <c r="AB16" s="221">
        <f t="shared" si="0"/>
        <v>-1.1599999999976518E-2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1.25</v>
      </c>
      <c r="L17" s="218">
        <f t="shared" si="3"/>
        <v>1.333000000000002</v>
      </c>
      <c r="M17" s="218">
        <f t="shared" si="3"/>
        <v>-0.83900000000000219</v>
      </c>
      <c r="N17" s="219">
        <f t="shared" si="5"/>
        <v>0.58133333333332615</v>
      </c>
      <c r="O17" s="217">
        <f t="shared" si="4"/>
        <v>0.20899999999999963</v>
      </c>
      <c r="P17" s="218">
        <f t="shared" si="4"/>
        <v>1.7680000000000007</v>
      </c>
      <c r="Q17" s="218">
        <f t="shared" si="4"/>
        <v>1.0809999999999995</v>
      </c>
      <c r="R17" s="218">
        <f t="shared" si="5"/>
        <v>-0.22633333333333283</v>
      </c>
      <c r="S17" s="218">
        <f t="shared" si="5"/>
        <v>-2.0333333333326209E-2</v>
      </c>
      <c r="T17" s="218">
        <f t="shared" si="5"/>
        <v>0.10499999999999687</v>
      </c>
      <c r="U17" s="219">
        <f t="shared" si="5"/>
        <v>0.21941666666666748</v>
      </c>
      <c r="V17" s="218">
        <f t="shared" si="5"/>
        <v>7.1333333333328142E-2</v>
      </c>
      <c r="W17" s="225">
        <f t="shared" si="5"/>
        <v>9.8333333333329165E-2</v>
      </c>
      <c r="X17" s="217">
        <f t="shared" si="5"/>
        <v>0.11089999999999733</v>
      </c>
      <c r="Y17" s="218">
        <f t="shared" si="5"/>
        <v>0.11589999999999989</v>
      </c>
      <c r="Z17" s="218">
        <f t="shared" si="5"/>
        <v>0.11719999999998976</v>
      </c>
      <c r="AA17" s="218">
        <f t="shared" si="5"/>
        <v>0.2539333333333218</v>
      </c>
      <c r="AB17" s="219">
        <f t="shared" si="5"/>
        <v>0.14948333333331121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1</v>
      </c>
      <c r="L18" s="218">
        <f t="shared" si="3"/>
        <v>1.5440000000000005</v>
      </c>
      <c r="M18" s="218">
        <f t="shared" si="3"/>
        <v>2.2100000000000009</v>
      </c>
      <c r="N18" s="219">
        <f t="shared" si="6"/>
        <v>1.5846666666666707</v>
      </c>
      <c r="O18" s="217">
        <f t="shared" si="4"/>
        <v>1.0810000000000031</v>
      </c>
      <c r="P18" s="218">
        <f t="shared" si="4"/>
        <v>0.58899999999999864</v>
      </c>
      <c r="Q18" s="218">
        <f t="shared" si="4"/>
        <v>-3.3000000000001251E-2</v>
      </c>
      <c r="R18" s="218">
        <f t="shared" si="6"/>
        <v>0.13766666666666794</v>
      </c>
      <c r="S18" s="218">
        <f t="shared" si="6"/>
        <v>1.0180000000000007</v>
      </c>
      <c r="T18" s="218">
        <f t="shared" si="6"/>
        <v>3.3666666666665179E-2</v>
      </c>
      <c r="U18" s="219">
        <f t="shared" si="6"/>
        <v>0.43375000000000341</v>
      </c>
      <c r="V18" s="218">
        <f t="shared" si="6"/>
        <v>0.54033333333333644</v>
      </c>
      <c r="W18" s="225">
        <f t="shared" si="6"/>
        <v>0.24475000000000691</v>
      </c>
      <c r="X18" s="217">
        <f t="shared" si="6"/>
        <v>1.3433333333328079E-2</v>
      </c>
      <c r="Y18" s="218">
        <f t="shared" si="6"/>
        <v>9.1266666666676599E-2</v>
      </c>
      <c r="Z18" s="218">
        <f t="shared" si="6"/>
        <v>1.4661666666666555</v>
      </c>
      <c r="AA18" s="218">
        <f t="shared" si="6"/>
        <v>0.29796666666667093</v>
      </c>
      <c r="AB18" s="219">
        <f t="shared" si="6"/>
        <v>0.467208333333339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0.5</v>
      </c>
      <c r="L20" s="218">
        <f t="shared" si="3"/>
        <v>0</v>
      </c>
      <c r="M20" s="218">
        <f t="shared" si="3"/>
        <v>0</v>
      </c>
      <c r="N20" s="219">
        <f t="shared" si="8"/>
        <v>0.16666666666666785</v>
      </c>
      <c r="O20" s="217">
        <f t="shared" si="4"/>
        <v>0.20899999999999608</v>
      </c>
      <c r="P20" s="218">
        <f t="shared" si="4"/>
        <v>0.21499999999999986</v>
      </c>
      <c r="Q20" s="218">
        <f t="shared" si="4"/>
        <v>0.20899999999999963</v>
      </c>
      <c r="R20" s="218">
        <f t="shared" si="8"/>
        <v>0.32666666666666799</v>
      </c>
      <c r="S20" s="218">
        <f t="shared" si="8"/>
        <v>0.66366666666666418</v>
      </c>
      <c r="T20" s="218">
        <f t="shared" si="8"/>
        <v>-0.19733333333332581</v>
      </c>
      <c r="U20" s="219">
        <f t="shared" si="8"/>
        <v>0.25100000000000122</v>
      </c>
      <c r="V20" s="218">
        <f t="shared" si="8"/>
        <v>-4.9333333333336782E-2</v>
      </c>
      <c r="W20" s="225">
        <f t="shared" si="8"/>
        <v>-4.9333333333333229E-2</v>
      </c>
      <c r="X20" s="217">
        <f t="shared" si="8"/>
        <v>0</v>
      </c>
      <c r="Y20" s="218">
        <f t="shared" si="8"/>
        <v>0</v>
      </c>
      <c r="Z20" s="218">
        <f t="shared" si="8"/>
        <v>0</v>
      </c>
      <c r="AA20" s="218">
        <f t="shared" si="8"/>
        <v>-0.19733333333333647</v>
      </c>
      <c r="AB20" s="219">
        <f t="shared" si="8"/>
        <v>-4.9333333333333229E-2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0.75</v>
      </c>
      <c r="L21" s="218">
        <f t="shared" si="3"/>
        <v>1.6039999999999992</v>
      </c>
      <c r="M21" s="218">
        <f t="shared" si="3"/>
        <v>0.5920000000000023</v>
      </c>
      <c r="N21" s="219">
        <f t="shared" si="9"/>
        <v>0.98199999999999932</v>
      </c>
      <c r="O21" s="217">
        <f t="shared" si="4"/>
        <v>0.21000000000000085</v>
      </c>
      <c r="P21" s="218">
        <f t="shared" si="4"/>
        <v>0.21399999999999864</v>
      </c>
      <c r="Q21" s="218">
        <f t="shared" si="4"/>
        <v>0.21000000000000085</v>
      </c>
      <c r="R21" s="218">
        <f t="shared" si="9"/>
        <v>0.32666666666666799</v>
      </c>
      <c r="S21" s="218">
        <f t="shared" si="9"/>
        <v>0.66333333333333044</v>
      </c>
      <c r="T21" s="218">
        <f t="shared" si="9"/>
        <v>0.51399999999999579</v>
      </c>
      <c r="U21" s="219">
        <f t="shared" si="9"/>
        <v>0.42883333333332985</v>
      </c>
      <c r="V21" s="218">
        <f t="shared" si="9"/>
        <v>0.13408333333333289</v>
      </c>
      <c r="W21" s="225">
        <f t="shared" si="9"/>
        <v>0.1284166666666664</v>
      </c>
      <c r="X21" s="217">
        <f t="shared" si="9"/>
        <v>0</v>
      </c>
      <c r="Y21" s="218">
        <f t="shared" si="9"/>
        <v>0</v>
      </c>
      <c r="Z21" s="218">
        <f t="shared" si="9"/>
        <v>0</v>
      </c>
      <c r="AA21" s="218">
        <f t="shared" si="9"/>
        <v>0.52056666666665663</v>
      </c>
      <c r="AB21" s="219">
        <f t="shared" si="9"/>
        <v>0.13014166666666682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0.75</v>
      </c>
      <c r="L22" s="228">
        <f t="shared" si="3"/>
        <v>1.6039999999999992</v>
      </c>
      <c r="M22" s="228">
        <f t="shared" si="3"/>
        <v>0.5920000000000023</v>
      </c>
      <c r="N22" s="229">
        <f t="shared" si="10"/>
        <v>0.98199999999999932</v>
      </c>
      <c r="O22" s="227">
        <f t="shared" si="4"/>
        <v>0.21000000000000085</v>
      </c>
      <c r="P22" s="228">
        <f t="shared" si="4"/>
        <v>0.21399999999999864</v>
      </c>
      <c r="Q22" s="228">
        <f t="shared" si="4"/>
        <v>0.21000000000000085</v>
      </c>
      <c r="R22" s="228">
        <f t="shared" si="10"/>
        <v>0.32666666666666799</v>
      </c>
      <c r="S22" s="228">
        <f t="shared" si="10"/>
        <v>0.66333333333333755</v>
      </c>
      <c r="T22" s="228">
        <f t="shared" si="10"/>
        <v>0.51399999999999579</v>
      </c>
      <c r="U22" s="229">
        <f t="shared" si="10"/>
        <v>0.42883333333332985</v>
      </c>
      <c r="V22" s="228">
        <f t="shared" si="10"/>
        <v>0.13408333333333289</v>
      </c>
      <c r="W22" s="230">
        <f t="shared" si="10"/>
        <v>0.1284166666666664</v>
      </c>
      <c r="X22" s="227">
        <f t="shared" si="10"/>
        <v>0</v>
      </c>
      <c r="Y22" s="228">
        <f t="shared" si="10"/>
        <v>0</v>
      </c>
      <c r="Z22" s="228">
        <f t="shared" si="10"/>
        <v>0</v>
      </c>
      <c r="AA22" s="228">
        <f t="shared" si="10"/>
        <v>0.52056666666666729</v>
      </c>
      <c r="AB22" s="229">
        <f t="shared" si="10"/>
        <v>0.13014166666666682</v>
      </c>
    </row>
    <row r="25" spans="1:28" ht="13.8" hidden="1" thickBot="1" x14ac:dyDescent="0.3">
      <c r="A25" s="184">
        <f>A2-2</f>
        <v>37181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22.5</v>
      </c>
      <c r="L27" s="189">
        <v>24.001000000000001</v>
      </c>
      <c r="M27" s="189">
        <v>29.702000000000002</v>
      </c>
      <c r="N27" s="200">
        <v>25.401</v>
      </c>
      <c r="O27" s="189">
        <v>27.601000000000003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26.38</v>
      </c>
      <c r="U27" s="168">
        <v>25.129000000000001</v>
      </c>
      <c r="V27" s="210">
        <v>26.29</v>
      </c>
      <c r="W27" s="168">
        <v>26.21616666666667</v>
      </c>
      <c r="X27" s="167">
        <v>28.009933333333336</v>
      </c>
      <c r="Y27" s="208">
        <v>22.021899999999999</v>
      </c>
      <c r="Z27" s="208">
        <v>32.398066666666672</v>
      </c>
      <c r="AA27" s="208">
        <v>27.984766666666669</v>
      </c>
      <c r="AB27" s="209">
        <v>27.603666666666662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23</v>
      </c>
      <c r="L28" s="189">
        <v>24</v>
      </c>
      <c r="M28" s="189">
        <v>29.629000000000001</v>
      </c>
      <c r="N28" s="200">
        <v>25.543000000000003</v>
      </c>
      <c r="O28" s="189">
        <v>26.94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26.287000000000003</v>
      </c>
      <c r="U28" s="168">
        <v>25.664916666666667</v>
      </c>
      <c r="V28" s="210">
        <v>27.816500000000005</v>
      </c>
      <c r="W28" s="168">
        <v>27.704250000000002</v>
      </c>
      <c r="X28" s="166">
        <v>30.700333333333333</v>
      </c>
      <c r="Y28" s="168">
        <v>26.508833333333332</v>
      </c>
      <c r="Z28" s="168">
        <v>37.011299999999999</v>
      </c>
      <c r="AA28" s="168">
        <v>33.127166666666668</v>
      </c>
      <c r="AB28" s="211">
        <v>31.836908333333348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23.353000000000002</v>
      </c>
      <c r="M29" s="189">
        <v>26.306000000000001</v>
      </c>
      <c r="N29" s="200">
        <v>24.553000000000001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26.654666666666667</v>
      </c>
      <c r="U29" s="168">
        <v>26.557749999999999</v>
      </c>
      <c r="V29" s="210">
        <v>25.469750000000001</v>
      </c>
      <c r="W29" s="168">
        <v>25.697749999999999</v>
      </c>
      <c r="X29" s="166">
        <v>26.770166666666672</v>
      </c>
      <c r="Y29" s="168">
        <v>26.40659999999999</v>
      </c>
      <c r="Z29" s="168">
        <v>27.395133333333337</v>
      </c>
      <c r="AA29" s="168">
        <v>27.374599999999994</v>
      </c>
      <c r="AB29" s="211">
        <v>26.986625000000004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23.5</v>
      </c>
      <c r="L31" s="189">
        <v>18.850000000000001</v>
      </c>
      <c r="M31" s="189">
        <v>22.452000000000002</v>
      </c>
      <c r="N31" s="200">
        <v>21.600666666666669</v>
      </c>
      <c r="O31" s="189">
        <v>23.726000000000003</v>
      </c>
      <c r="P31" s="189">
        <v>23.946000000000002</v>
      </c>
      <c r="Q31" s="168">
        <v>24.089000000000002</v>
      </c>
      <c r="R31" s="168">
        <v>24.029666666666667</v>
      </c>
      <c r="S31" s="168">
        <v>28.815666666666669</v>
      </c>
      <c r="T31" s="168">
        <v>24.614999999999998</v>
      </c>
      <c r="U31" s="168">
        <v>25.345166666666671</v>
      </c>
      <c r="V31" s="210">
        <v>26.075166666666671</v>
      </c>
      <c r="W31" s="168">
        <v>26.291166666666665</v>
      </c>
      <c r="X31" s="166">
        <v>27.120333333333338</v>
      </c>
      <c r="Y31" s="168">
        <v>26.989366666666665</v>
      </c>
      <c r="Z31" s="168">
        <v>27.948133333333331</v>
      </c>
      <c r="AA31" s="168">
        <v>27.300633333333341</v>
      </c>
      <c r="AB31" s="211">
        <v>27.339616666666664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21.5</v>
      </c>
      <c r="L32" s="189">
        <v>17.125</v>
      </c>
      <c r="M32" s="189">
        <v>20.605</v>
      </c>
      <c r="N32" s="200">
        <v>19.743333333333336</v>
      </c>
      <c r="O32" s="189">
        <v>21.625</v>
      </c>
      <c r="P32" s="189">
        <v>21.804000000000002</v>
      </c>
      <c r="Q32" s="168">
        <v>21.867000000000001</v>
      </c>
      <c r="R32" s="168">
        <v>20.953333333333333</v>
      </c>
      <c r="S32" s="168">
        <v>27.793000000000003</v>
      </c>
      <c r="T32" s="168">
        <v>22.731666666666669</v>
      </c>
      <c r="U32" s="168">
        <v>23.310833333333335</v>
      </c>
      <c r="V32" s="210">
        <v>23.833083333333338</v>
      </c>
      <c r="W32" s="168">
        <v>24.049750000000003</v>
      </c>
      <c r="X32" s="166">
        <v>24.799199999999999</v>
      </c>
      <c r="Y32" s="168">
        <v>24.432066666666671</v>
      </c>
      <c r="Z32" s="168">
        <v>26.28586666666666</v>
      </c>
      <c r="AA32" s="168">
        <v>24.88</v>
      </c>
      <c r="AB32" s="211">
        <v>25.099283333333332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</v>
      </c>
      <c r="L33" s="202">
        <v>17.625</v>
      </c>
      <c r="M33" s="202">
        <v>21.605</v>
      </c>
      <c r="N33" s="207">
        <v>20.41</v>
      </c>
      <c r="O33" s="202">
        <v>22.375</v>
      </c>
      <c r="P33" s="202">
        <v>22.434000000000001</v>
      </c>
      <c r="Q33" s="178">
        <v>22.497</v>
      </c>
      <c r="R33" s="178">
        <v>22.62</v>
      </c>
      <c r="S33" s="178">
        <v>31.793000000000003</v>
      </c>
      <c r="T33" s="178">
        <v>23.815000000000001</v>
      </c>
      <c r="U33" s="178">
        <v>25.165833333333335</v>
      </c>
      <c r="V33" s="213">
        <v>25.500583333333338</v>
      </c>
      <c r="W33" s="178">
        <v>25.715583333333338</v>
      </c>
      <c r="X33" s="177">
        <v>25.978866666666665</v>
      </c>
      <c r="Y33" s="178">
        <v>25.8124</v>
      </c>
      <c r="Z33" s="178">
        <v>28.556533333333331</v>
      </c>
      <c r="AA33" s="178">
        <v>26.01433333333333</v>
      </c>
      <c r="AB33" s="212">
        <v>26.590533333333326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28.25</v>
      </c>
      <c r="U4">
        <v>28.75</v>
      </c>
      <c r="V4">
        <v>36.75</v>
      </c>
      <c r="W4">
        <v>36.75</v>
      </c>
      <c r="X4">
        <v>34.75</v>
      </c>
      <c r="Y4">
        <v>31.5</v>
      </c>
      <c r="Z4">
        <v>29.25</v>
      </c>
      <c r="AA4">
        <v>27.5</v>
      </c>
      <c r="AB4">
        <v>28.75</v>
      </c>
      <c r="AC4">
        <v>41.25</v>
      </c>
      <c r="AD4">
        <v>48.5</v>
      </c>
      <c r="AE4">
        <v>41.5</v>
      </c>
      <c r="AF4">
        <v>37</v>
      </c>
      <c r="AG4">
        <v>34</v>
      </c>
      <c r="AH4">
        <v>36.25</v>
      </c>
      <c r="AI4">
        <v>40.5</v>
      </c>
      <c r="AJ4">
        <v>40</v>
      </c>
      <c r="AK4">
        <v>34.5</v>
      </c>
      <c r="AL4">
        <v>31.5</v>
      </c>
      <c r="AM4">
        <v>28</v>
      </c>
      <c r="AN4">
        <v>29</v>
      </c>
      <c r="AO4">
        <v>47.5</v>
      </c>
      <c r="AP4">
        <v>55.5</v>
      </c>
      <c r="AQ4">
        <v>45.75</v>
      </c>
      <c r="AR4">
        <v>39.25</v>
      </c>
      <c r="AS4">
        <v>35.5</v>
      </c>
      <c r="AT4">
        <v>37.5</v>
      </c>
      <c r="AU4">
        <v>40.65</v>
      </c>
      <c r="AV4">
        <v>40.22</v>
      </c>
      <c r="AW4">
        <v>35.49</v>
      </c>
      <c r="AX4">
        <v>32.92</v>
      </c>
      <c r="AY4">
        <v>29.91</v>
      </c>
      <c r="AZ4">
        <v>30.77</v>
      </c>
      <c r="BA4">
        <v>46.66</v>
      </c>
      <c r="BB4">
        <v>53.53</v>
      </c>
      <c r="BC4">
        <v>45.16</v>
      </c>
      <c r="BD4">
        <v>39.58</v>
      </c>
      <c r="BE4">
        <v>36.36</v>
      </c>
      <c r="BF4">
        <v>38.08</v>
      </c>
      <c r="BG4">
        <v>40.82</v>
      </c>
      <c r="BH4">
        <v>40.450000000000003</v>
      </c>
      <c r="BI4">
        <v>36.4</v>
      </c>
      <c r="BJ4">
        <v>34.19</v>
      </c>
      <c r="BK4">
        <v>31.61</v>
      </c>
      <c r="BL4">
        <v>32.35</v>
      </c>
      <c r="BM4">
        <v>46</v>
      </c>
      <c r="BN4">
        <v>51.9</v>
      </c>
      <c r="BO4">
        <v>44.71</v>
      </c>
      <c r="BP4">
        <v>39.92</v>
      </c>
      <c r="BQ4">
        <v>37.159999999999997</v>
      </c>
      <c r="BR4">
        <v>38.630000000000003</v>
      </c>
      <c r="BS4">
        <v>41.15</v>
      </c>
      <c r="BT4">
        <v>40.82</v>
      </c>
      <c r="BU4">
        <v>37.130000000000003</v>
      </c>
      <c r="BV4">
        <v>35.119999999999997</v>
      </c>
      <c r="BW4">
        <v>32.770000000000003</v>
      </c>
      <c r="BX4">
        <v>33.44</v>
      </c>
      <c r="BY4">
        <v>45.87</v>
      </c>
      <c r="BZ4">
        <v>51.24</v>
      </c>
      <c r="CA4">
        <v>44.7</v>
      </c>
      <c r="CB4">
        <v>40.33</v>
      </c>
      <c r="CC4">
        <v>37.82</v>
      </c>
      <c r="CD4">
        <v>39.159999999999997</v>
      </c>
      <c r="CE4">
        <v>41.49</v>
      </c>
      <c r="CF4">
        <v>41.19</v>
      </c>
      <c r="CG4">
        <v>37.83</v>
      </c>
      <c r="CH4">
        <v>36</v>
      </c>
      <c r="CI4">
        <v>33.86</v>
      </c>
      <c r="CJ4">
        <v>34.479999999999997</v>
      </c>
      <c r="CK4">
        <v>45.79</v>
      </c>
      <c r="CL4">
        <v>50.68</v>
      </c>
      <c r="CM4">
        <v>44.72</v>
      </c>
      <c r="CN4">
        <v>40.76</v>
      </c>
      <c r="CO4">
        <v>38.47</v>
      </c>
      <c r="CP4">
        <v>39.69</v>
      </c>
      <c r="CQ4">
        <v>41.91</v>
      </c>
      <c r="CR4">
        <v>41.63</v>
      </c>
      <c r="CS4">
        <v>38.5</v>
      </c>
      <c r="CT4">
        <v>36.799999999999997</v>
      </c>
      <c r="CU4">
        <v>34.81</v>
      </c>
      <c r="CV4">
        <v>35.39</v>
      </c>
      <c r="CW4">
        <v>45.92</v>
      </c>
      <c r="CX4">
        <v>50.47</v>
      </c>
      <c r="CY4">
        <v>44.93</v>
      </c>
      <c r="CZ4">
        <v>41.23</v>
      </c>
      <c r="DA4">
        <v>39.1</v>
      </c>
      <c r="DB4">
        <v>40.25</v>
      </c>
      <c r="DC4">
        <v>42.34</v>
      </c>
      <c r="DD4">
        <v>42.08</v>
      </c>
      <c r="DE4">
        <v>39.17</v>
      </c>
      <c r="DF4">
        <v>37.58</v>
      </c>
      <c r="DG4">
        <v>35.729999999999997</v>
      </c>
      <c r="DH4">
        <v>36.270000000000003</v>
      </c>
      <c r="DI4">
        <v>46.07</v>
      </c>
      <c r="DJ4">
        <v>50.32</v>
      </c>
      <c r="DK4">
        <v>45.15</v>
      </c>
      <c r="DL4">
        <v>41.71</v>
      </c>
      <c r="DM4">
        <v>39.729999999999997</v>
      </c>
      <c r="DN4">
        <v>40.79</v>
      </c>
      <c r="DO4">
        <v>42.77</v>
      </c>
      <c r="DP4">
        <v>42.53</v>
      </c>
      <c r="DQ4">
        <v>39.82</v>
      </c>
      <c r="DR4">
        <v>38.35</v>
      </c>
      <c r="DS4">
        <v>36.619999999999997</v>
      </c>
      <c r="DT4">
        <v>37.119999999999997</v>
      </c>
      <c r="DU4">
        <v>46.25</v>
      </c>
      <c r="DV4">
        <v>50.2</v>
      </c>
      <c r="DW4">
        <v>45.4</v>
      </c>
      <c r="DX4">
        <v>42.19</v>
      </c>
      <c r="DY4">
        <v>40.35</v>
      </c>
      <c r="DZ4">
        <v>41.34</v>
      </c>
      <c r="EA4">
        <v>43.21</v>
      </c>
      <c r="EB4">
        <v>42.99</v>
      </c>
      <c r="EC4">
        <v>40.46</v>
      </c>
      <c r="ED4">
        <v>39.090000000000003</v>
      </c>
      <c r="EE4">
        <v>37.49</v>
      </c>
      <c r="EF4">
        <v>37.950000000000003</v>
      </c>
      <c r="EG4">
        <v>46.45</v>
      </c>
      <c r="EH4">
        <v>50.13</v>
      </c>
      <c r="EI4">
        <v>45.66</v>
      </c>
      <c r="EJ4">
        <v>42.68</v>
      </c>
      <c r="EK4">
        <v>40.96</v>
      </c>
      <c r="EL4">
        <v>41.88</v>
      </c>
      <c r="EM4">
        <v>43.65</v>
      </c>
      <c r="EN4">
        <v>43.44</v>
      </c>
      <c r="EO4">
        <v>41.1</v>
      </c>
      <c r="EP4">
        <v>39.82</v>
      </c>
      <c r="EQ4">
        <v>38.33</v>
      </c>
      <c r="ER4">
        <v>38.76</v>
      </c>
      <c r="ES4">
        <v>46.67</v>
      </c>
      <c r="ET4">
        <v>50.1</v>
      </c>
      <c r="EU4">
        <v>45.93</v>
      </c>
      <c r="EV4">
        <v>43.16</v>
      </c>
      <c r="EW4">
        <v>41.56</v>
      </c>
      <c r="EX4">
        <v>42.42</v>
      </c>
      <c r="EY4">
        <v>44.16</v>
      </c>
      <c r="EZ4">
        <v>43.95</v>
      </c>
      <c r="FA4">
        <v>41.58</v>
      </c>
      <c r="FB4">
        <v>40.28</v>
      </c>
      <c r="FC4">
        <v>38.770000000000003</v>
      </c>
      <c r="FD4">
        <v>39.21</v>
      </c>
      <c r="FE4">
        <v>47.22</v>
      </c>
      <c r="FF4">
        <v>50.68</v>
      </c>
      <c r="FG4">
        <v>46.47</v>
      </c>
      <c r="FH4">
        <v>43.66</v>
      </c>
      <c r="FI4">
        <v>42.04</v>
      </c>
      <c r="FJ4">
        <v>42.91</v>
      </c>
      <c r="FK4">
        <v>44.67</v>
      </c>
      <c r="FL4">
        <v>44.46</v>
      </c>
      <c r="FM4">
        <v>42.06</v>
      </c>
      <c r="FN4">
        <v>40.75</v>
      </c>
      <c r="FO4">
        <v>39.22</v>
      </c>
      <c r="FP4">
        <v>39.659999999999997</v>
      </c>
      <c r="FQ4">
        <v>47.76</v>
      </c>
      <c r="FR4">
        <v>51.27</v>
      </c>
      <c r="FS4">
        <v>47</v>
      </c>
      <c r="FT4">
        <v>44.16</v>
      </c>
      <c r="FU4">
        <v>42.53</v>
      </c>
      <c r="FV4">
        <v>43.41</v>
      </c>
      <c r="FW4">
        <v>45.18</v>
      </c>
      <c r="FX4">
        <v>44.96</v>
      </c>
      <c r="FY4">
        <v>42.53</v>
      </c>
      <c r="FZ4">
        <v>41.21</v>
      </c>
      <c r="GA4">
        <v>39.67</v>
      </c>
      <c r="GB4">
        <v>40.11</v>
      </c>
      <c r="GC4">
        <v>48.31</v>
      </c>
      <c r="GD4">
        <v>51.85</v>
      </c>
      <c r="GE4">
        <v>47.54</v>
      </c>
      <c r="GF4">
        <v>44.67</v>
      </c>
      <c r="GG4">
        <v>43.01</v>
      </c>
      <c r="GH4">
        <v>43.9</v>
      </c>
      <c r="GI4">
        <v>45.69</v>
      </c>
      <c r="GJ4">
        <v>45.47</v>
      </c>
      <c r="GK4">
        <v>43.01</v>
      </c>
      <c r="GL4">
        <v>41.68</v>
      </c>
      <c r="GM4">
        <v>40.11</v>
      </c>
      <c r="GN4">
        <v>40.57</v>
      </c>
      <c r="GO4">
        <v>48.85</v>
      </c>
      <c r="GP4">
        <v>52.43</v>
      </c>
      <c r="GQ4">
        <v>48.07</v>
      </c>
      <c r="GR4">
        <v>45.17</v>
      </c>
      <c r="GS4">
        <v>43.5</v>
      </c>
      <c r="GT4">
        <v>44.4</v>
      </c>
      <c r="GU4">
        <v>46.2</v>
      </c>
      <c r="GV4">
        <v>45.98</v>
      </c>
      <c r="GW4">
        <v>43.49</v>
      </c>
      <c r="GX4">
        <v>42.14</v>
      </c>
      <c r="GY4">
        <v>40.56</v>
      </c>
      <c r="GZ4">
        <v>41.02</v>
      </c>
      <c r="HA4">
        <v>49.39</v>
      </c>
      <c r="HB4">
        <v>53.02</v>
      </c>
      <c r="HC4">
        <v>48.61</v>
      </c>
      <c r="HD4">
        <v>45.67</v>
      </c>
      <c r="HE4">
        <v>43.98</v>
      </c>
      <c r="HF4">
        <v>44.89</v>
      </c>
      <c r="HG4">
        <v>46.71</v>
      </c>
      <c r="HH4">
        <v>46.48</v>
      </c>
      <c r="HI4">
        <v>43.97</v>
      </c>
      <c r="HJ4">
        <v>42.6</v>
      </c>
      <c r="HK4">
        <v>41.01</v>
      </c>
      <c r="HL4">
        <v>41.47</v>
      </c>
      <c r="HM4">
        <v>49.94</v>
      </c>
      <c r="HN4">
        <v>53.6</v>
      </c>
      <c r="HO4">
        <v>49.14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24.25</v>
      </c>
      <c r="U5">
        <v>25.521000000000001</v>
      </c>
      <c r="V5">
        <v>29.556000000000001</v>
      </c>
      <c r="W5">
        <v>27.81</v>
      </c>
      <c r="X5">
        <v>25.339000000000002</v>
      </c>
      <c r="Y5">
        <v>21.476000000000003</v>
      </c>
      <c r="Z5">
        <v>18.217000000000002</v>
      </c>
      <c r="AA5">
        <v>19.798000000000002</v>
      </c>
      <c r="AB5">
        <v>20.813000000000002</v>
      </c>
      <c r="AC5">
        <v>29.036000000000001</v>
      </c>
      <c r="AD5">
        <v>33.387</v>
      </c>
      <c r="AE5">
        <v>28.85</v>
      </c>
      <c r="AF5">
        <v>26.806000000000001</v>
      </c>
      <c r="AG5">
        <v>23.5</v>
      </c>
      <c r="AH5">
        <v>29.702000000000002</v>
      </c>
      <c r="AI5">
        <v>28.556000000000001</v>
      </c>
      <c r="AJ5">
        <v>27.429000000000002</v>
      </c>
      <c r="AK5">
        <v>25.048000000000002</v>
      </c>
      <c r="AL5">
        <v>21.567</v>
      </c>
      <c r="AM5">
        <v>11.742000000000001</v>
      </c>
      <c r="AN5">
        <v>14.083</v>
      </c>
      <c r="AO5">
        <v>35.46</v>
      </c>
      <c r="AP5">
        <v>37.492000000000004</v>
      </c>
      <c r="AQ5">
        <v>31.896000000000001</v>
      </c>
      <c r="AR5">
        <v>27</v>
      </c>
      <c r="AS5">
        <v>24.35</v>
      </c>
      <c r="AT5">
        <v>30.605</v>
      </c>
      <c r="AU5">
        <v>27.819000000000003</v>
      </c>
      <c r="AV5">
        <v>26.837</v>
      </c>
      <c r="AW5">
        <v>25.173999999999999</v>
      </c>
      <c r="AX5">
        <v>22.347000000000001</v>
      </c>
      <c r="AY5">
        <v>13.94</v>
      </c>
      <c r="AZ5">
        <v>16.608000000000001</v>
      </c>
      <c r="BA5">
        <v>33.679000000000002</v>
      </c>
      <c r="BB5">
        <v>35.323</v>
      </c>
      <c r="BC5">
        <v>30.843</v>
      </c>
      <c r="BD5">
        <v>26.822000000000003</v>
      </c>
      <c r="BE5">
        <v>24.897000000000002</v>
      </c>
      <c r="BF5">
        <v>29.988000000000003</v>
      </c>
      <c r="BG5">
        <v>27.959</v>
      </c>
      <c r="BH5">
        <v>27.306000000000001</v>
      </c>
      <c r="BI5">
        <v>25.602</v>
      </c>
      <c r="BJ5">
        <v>22.992000000000001</v>
      </c>
      <c r="BK5">
        <v>15.236000000000001</v>
      </c>
      <c r="BL5">
        <v>17.736000000000001</v>
      </c>
      <c r="BM5">
        <v>33.417999999999999</v>
      </c>
      <c r="BN5">
        <v>35.244999999999997</v>
      </c>
      <c r="BO5">
        <v>30.863000000000003</v>
      </c>
      <c r="BP5">
        <v>27.123000000000001</v>
      </c>
      <c r="BQ5">
        <v>25.323</v>
      </c>
      <c r="BR5">
        <v>29.988000000000003</v>
      </c>
      <c r="BS5">
        <v>28.113000000000003</v>
      </c>
      <c r="BT5">
        <v>27.536000000000001</v>
      </c>
      <c r="BU5">
        <v>26.001000000000001</v>
      </c>
      <c r="BV5">
        <v>23.473000000000003</v>
      </c>
      <c r="BW5">
        <v>16.897000000000002</v>
      </c>
      <c r="BX5">
        <v>18.835000000000001</v>
      </c>
      <c r="BY5">
        <v>33.067</v>
      </c>
      <c r="BZ5">
        <v>34.756</v>
      </c>
      <c r="CA5">
        <v>30.745000000000001</v>
      </c>
      <c r="CB5">
        <v>27.341000000000001</v>
      </c>
      <c r="CC5">
        <v>25.704999999999998</v>
      </c>
      <c r="CD5">
        <v>29.98</v>
      </c>
      <c r="CE5">
        <v>28.317</v>
      </c>
      <c r="CF5">
        <v>27.701000000000001</v>
      </c>
      <c r="CG5">
        <v>26.306000000000001</v>
      </c>
      <c r="CH5">
        <v>24</v>
      </c>
      <c r="CI5">
        <v>18.035</v>
      </c>
      <c r="CJ5">
        <v>19.805</v>
      </c>
      <c r="CK5">
        <v>32.688000000000002</v>
      </c>
      <c r="CL5">
        <v>34.261000000000003</v>
      </c>
      <c r="CM5">
        <v>30.46</v>
      </c>
      <c r="CN5">
        <v>27.676000000000002</v>
      </c>
      <c r="CO5">
        <v>26.036000000000001</v>
      </c>
      <c r="CP5">
        <v>29.896000000000001</v>
      </c>
      <c r="CQ5">
        <v>28.427</v>
      </c>
      <c r="CR5">
        <v>27.889000000000003</v>
      </c>
      <c r="CS5">
        <v>26.475000000000001</v>
      </c>
      <c r="CT5">
        <v>24.585000000000001</v>
      </c>
      <c r="CU5">
        <v>18.89</v>
      </c>
      <c r="CV5">
        <v>20.246000000000002</v>
      </c>
      <c r="CW5">
        <v>32.562000000000005</v>
      </c>
      <c r="CX5">
        <v>33.776000000000003</v>
      </c>
      <c r="CY5">
        <v>30.568000000000001</v>
      </c>
      <c r="CZ5">
        <v>27.862000000000002</v>
      </c>
      <c r="DA5">
        <v>26.182000000000002</v>
      </c>
      <c r="DB5">
        <v>29.913</v>
      </c>
      <c r="DC5">
        <v>28.548000000000002</v>
      </c>
      <c r="DD5">
        <v>28.037000000000003</v>
      </c>
      <c r="DE5">
        <v>26.736000000000001</v>
      </c>
      <c r="DF5">
        <v>24.999000000000002</v>
      </c>
      <c r="DG5">
        <v>19.366</v>
      </c>
      <c r="DH5">
        <v>21.271000000000001</v>
      </c>
      <c r="DI5">
        <v>32.393000000000001</v>
      </c>
      <c r="DJ5">
        <v>33.508000000000003</v>
      </c>
      <c r="DK5">
        <v>30.539000000000001</v>
      </c>
      <c r="DL5">
        <v>28.059000000000001</v>
      </c>
      <c r="DM5">
        <v>26.454999999999998</v>
      </c>
      <c r="DN5">
        <v>29.941000000000003</v>
      </c>
      <c r="DO5">
        <v>28.502000000000002</v>
      </c>
      <c r="DP5">
        <v>28.211000000000002</v>
      </c>
      <c r="DQ5">
        <v>27.129000000000001</v>
      </c>
      <c r="DR5">
        <v>25.403000000000002</v>
      </c>
      <c r="DS5">
        <v>20.134</v>
      </c>
      <c r="DT5">
        <v>21.937000000000001</v>
      </c>
      <c r="DU5">
        <v>32.244</v>
      </c>
      <c r="DV5">
        <v>33.284999999999997</v>
      </c>
      <c r="DW5">
        <v>30.517000000000003</v>
      </c>
      <c r="DX5">
        <v>28.081000000000003</v>
      </c>
      <c r="DY5">
        <v>26.886000000000003</v>
      </c>
      <c r="DZ5">
        <v>29.98</v>
      </c>
      <c r="EA5">
        <v>28.652000000000001</v>
      </c>
      <c r="EB5">
        <v>28.395</v>
      </c>
      <c r="EC5">
        <v>27.382000000000001</v>
      </c>
      <c r="ED5">
        <v>25.736000000000001</v>
      </c>
      <c r="EE5">
        <v>20.686</v>
      </c>
      <c r="EF5">
        <v>22.443000000000001</v>
      </c>
      <c r="EG5">
        <v>32.108000000000004</v>
      </c>
      <c r="EH5">
        <v>33.448999999999998</v>
      </c>
      <c r="EI5">
        <v>30.598000000000003</v>
      </c>
      <c r="EJ5">
        <v>28.28</v>
      </c>
      <c r="EK5">
        <v>27.133000000000003</v>
      </c>
      <c r="EL5">
        <v>30.074000000000002</v>
      </c>
      <c r="EM5">
        <v>28.802000000000003</v>
      </c>
      <c r="EN5">
        <v>28.612000000000002</v>
      </c>
      <c r="EO5">
        <v>27.623000000000001</v>
      </c>
      <c r="EP5">
        <v>25.858000000000001</v>
      </c>
      <c r="EQ5">
        <v>21.569000000000003</v>
      </c>
      <c r="ER5">
        <v>22.939</v>
      </c>
      <c r="ES5">
        <v>32.1</v>
      </c>
      <c r="ET5">
        <v>33.417000000000002</v>
      </c>
      <c r="EU5">
        <v>30.503</v>
      </c>
      <c r="EV5">
        <v>28.659000000000002</v>
      </c>
      <c r="EW5">
        <v>27.383000000000003</v>
      </c>
      <c r="EX5">
        <v>30.102</v>
      </c>
      <c r="EY5">
        <v>29.126000000000001</v>
      </c>
      <c r="EZ5">
        <v>28.768000000000001</v>
      </c>
      <c r="FA5">
        <v>27.726000000000003</v>
      </c>
      <c r="FB5">
        <v>26.423000000000002</v>
      </c>
      <c r="FC5">
        <v>22.19</v>
      </c>
      <c r="FD5">
        <v>23.170999999999999</v>
      </c>
      <c r="FE5">
        <v>32.181000000000004</v>
      </c>
      <c r="FF5">
        <v>33.28</v>
      </c>
      <c r="FG5">
        <v>30.509</v>
      </c>
      <c r="FH5">
        <v>28.864000000000001</v>
      </c>
      <c r="FI5">
        <v>27.65</v>
      </c>
      <c r="FJ5">
        <v>30.209000000000003</v>
      </c>
      <c r="FK5">
        <v>29.293000000000003</v>
      </c>
      <c r="FL5">
        <v>28.967000000000002</v>
      </c>
      <c r="FM5">
        <v>27.967000000000002</v>
      </c>
      <c r="FN5">
        <v>26.734000000000002</v>
      </c>
      <c r="FO5">
        <v>22.65</v>
      </c>
      <c r="FP5">
        <v>23.592000000000002</v>
      </c>
      <c r="FQ5">
        <v>32.222999999999999</v>
      </c>
      <c r="FR5">
        <v>33.027000000000001</v>
      </c>
      <c r="FS5">
        <v>30.81</v>
      </c>
      <c r="FT5">
        <v>29.069000000000003</v>
      </c>
      <c r="FU5">
        <v>27.701000000000001</v>
      </c>
      <c r="FV5">
        <v>30.458000000000002</v>
      </c>
      <c r="FW5">
        <v>29.245000000000001</v>
      </c>
      <c r="FX5">
        <v>28.902000000000001</v>
      </c>
      <c r="FY5">
        <v>28.211000000000002</v>
      </c>
      <c r="FZ5">
        <v>26.831</v>
      </c>
      <c r="GA5">
        <v>22.758000000000003</v>
      </c>
      <c r="GB5">
        <v>24.303000000000001</v>
      </c>
      <c r="GC5">
        <v>32.274999999999999</v>
      </c>
      <c r="GD5">
        <v>33.018999999999998</v>
      </c>
      <c r="GE5">
        <v>30.914999999999999</v>
      </c>
      <c r="GF5">
        <v>29.055</v>
      </c>
      <c r="GG5">
        <v>27.729000000000003</v>
      </c>
      <c r="GH5">
        <v>30.617000000000001</v>
      </c>
      <c r="GI5">
        <v>29.19</v>
      </c>
      <c r="GJ5">
        <v>29.137</v>
      </c>
      <c r="GK5">
        <v>28.452000000000002</v>
      </c>
      <c r="GL5">
        <v>27.333000000000002</v>
      </c>
      <c r="GM5">
        <v>23.213000000000001</v>
      </c>
      <c r="GN5">
        <v>24.704999999999998</v>
      </c>
      <c r="GO5">
        <v>32.119</v>
      </c>
      <c r="GP5">
        <v>33.318000000000005</v>
      </c>
      <c r="GQ5">
        <v>31.023000000000003</v>
      </c>
      <c r="GR5">
        <v>29.04</v>
      </c>
      <c r="GS5">
        <v>28.18</v>
      </c>
      <c r="GT5">
        <v>30.774000000000001</v>
      </c>
      <c r="GU5">
        <v>29.395</v>
      </c>
      <c r="GV5">
        <v>29.294</v>
      </c>
      <c r="GW5">
        <v>28.859000000000002</v>
      </c>
      <c r="GX5">
        <v>27.118000000000002</v>
      </c>
      <c r="GY5">
        <v>23.701000000000001</v>
      </c>
      <c r="GZ5">
        <v>24.881</v>
      </c>
      <c r="HA5">
        <v>32.350999999999999</v>
      </c>
      <c r="HB5">
        <v>33.569000000000003</v>
      </c>
      <c r="HC5">
        <v>31.247</v>
      </c>
      <c r="HD5">
        <v>29.242000000000001</v>
      </c>
      <c r="HE5">
        <v>28.372</v>
      </c>
      <c r="HF5">
        <v>30.869</v>
      </c>
      <c r="HG5">
        <v>29.827000000000002</v>
      </c>
      <c r="HH5">
        <v>29.513000000000002</v>
      </c>
      <c r="HI5">
        <v>28.868000000000002</v>
      </c>
      <c r="HJ5">
        <v>27.523</v>
      </c>
      <c r="HK5">
        <v>23.87</v>
      </c>
      <c r="HL5">
        <v>25.07</v>
      </c>
      <c r="HM5">
        <v>32.579000000000001</v>
      </c>
      <c r="HN5">
        <v>33.822000000000003</v>
      </c>
      <c r="HO5">
        <v>31.192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29</v>
      </c>
      <c r="U6">
        <v>29.5</v>
      </c>
      <c r="V6">
        <v>37</v>
      </c>
      <c r="W6">
        <v>36.75</v>
      </c>
      <c r="X6">
        <v>34.65</v>
      </c>
      <c r="Y6">
        <v>31.5</v>
      </c>
      <c r="Z6">
        <v>31.25</v>
      </c>
      <c r="AA6">
        <v>30</v>
      </c>
      <c r="AB6">
        <v>31.25</v>
      </c>
      <c r="AC6">
        <v>44.25</v>
      </c>
      <c r="AD6">
        <v>51</v>
      </c>
      <c r="AE6">
        <v>45</v>
      </c>
      <c r="AF6">
        <v>37</v>
      </c>
      <c r="AG6">
        <v>34</v>
      </c>
      <c r="AH6">
        <v>36.25</v>
      </c>
      <c r="AI6">
        <v>40.5</v>
      </c>
      <c r="AJ6">
        <v>40.25</v>
      </c>
      <c r="AK6">
        <v>34.75</v>
      </c>
      <c r="AL6">
        <v>35</v>
      </c>
      <c r="AM6">
        <v>31.5</v>
      </c>
      <c r="AN6">
        <v>32.25</v>
      </c>
      <c r="AO6">
        <v>52</v>
      </c>
      <c r="AP6">
        <v>59</v>
      </c>
      <c r="AQ6">
        <v>49.25</v>
      </c>
      <c r="AR6">
        <v>39.5</v>
      </c>
      <c r="AS6">
        <v>35.75</v>
      </c>
      <c r="AT6">
        <v>37.75</v>
      </c>
      <c r="AU6">
        <v>40.909999999999997</v>
      </c>
      <c r="AV6">
        <v>40.700000000000003</v>
      </c>
      <c r="AW6">
        <v>35.979999999999997</v>
      </c>
      <c r="AX6">
        <v>36.200000000000003</v>
      </c>
      <c r="AY6">
        <v>33.19</v>
      </c>
      <c r="AZ6">
        <v>33.840000000000003</v>
      </c>
      <c r="BA6">
        <v>50.8</v>
      </c>
      <c r="BB6">
        <v>56.81</v>
      </c>
      <c r="BC6">
        <v>48.44</v>
      </c>
      <c r="BD6">
        <v>40.07</v>
      </c>
      <c r="BE6">
        <v>36.85</v>
      </c>
      <c r="BF6">
        <v>38.57</v>
      </c>
      <c r="BG6">
        <v>41.4</v>
      </c>
      <c r="BH6">
        <v>41.23</v>
      </c>
      <c r="BI6">
        <v>37.17</v>
      </c>
      <c r="BJ6">
        <v>37.36</v>
      </c>
      <c r="BK6">
        <v>34.78</v>
      </c>
      <c r="BL6">
        <v>35.340000000000003</v>
      </c>
      <c r="BM6">
        <v>49.94</v>
      </c>
      <c r="BN6">
        <v>55.11</v>
      </c>
      <c r="BO6">
        <v>47.92</v>
      </c>
      <c r="BP6">
        <v>40.72</v>
      </c>
      <c r="BQ6">
        <v>37.96</v>
      </c>
      <c r="BR6">
        <v>39.44</v>
      </c>
      <c r="BS6">
        <v>42.16</v>
      </c>
      <c r="BT6">
        <v>42</v>
      </c>
      <c r="BU6">
        <v>38.28</v>
      </c>
      <c r="BV6">
        <v>38.46</v>
      </c>
      <c r="BW6">
        <v>36.1</v>
      </c>
      <c r="BX6">
        <v>36.61</v>
      </c>
      <c r="BY6">
        <v>49.98</v>
      </c>
      <c r="BZ6">
        <v>54.73</v>
      </c>
      <c r="CA6">
        <v>48.14</v>
      </c>
      <c r="CB6">
        <v>41.54</v>
      </c>
      <c r="CC6">
        <v>39.01</v>
      </c>
      <c r="CD6">
        <v>40.369999999999997</v>
      </c>
      <c r="CE6">
        <v>42.91</v>
      </c>
      <c r="CF6">
        <v>42.77</v>
      </c>
      <c r="CG6">
        <v>39.369999999999997</v>
      </c>
      <c r="CH6">
        <v>39.53</v>
      </c>
      <c r="CI6">
        <v>37.36</v>
      </c>
      <c r="CJ6">
        <v>37.840000000000003</v>
      </c>
      <c r="CK6">
        <v>50.09</v>
      </c>
      <c r="CL6">
        <v>54.43</v>
      </c>
      <c r="CM6">
        <v>48.4</v>
      </c>
      <c r="CN6">
        <v>42.36</v>
      </c>
      <c r="CO6">
        <v>40.04</v>
      </c>
      <c r="CP6">
        <v>41.29</v>
      </c>
      <c r="CQ6">
        <v>43.67</v>
      </c>
      <c r="CR6">
        <v>43.53</v>
      </c>
      <c r="CS6">
        <v>40.35</v>
      </c>
      <c r="CT6">
        <v>40.5</v>
      </c>
      <c r="CU6">
        <v>38.479999999999997</v>
      </c>
      <c r="CV6">
        <v>38.92</v>
      </c>
      <c r="CW6">
        <v>50.38</v>
      </c>
      <c r="CX6">
        <v>54.45</v>
      </c>
      <c r="CY6">
        <v>48.8</v>
      </c>
      <c r="CZ6">
        <v>43.15</v>
      </c>
      <c r="DA6">
        <v>40.98</v>
      </c>
      <c r="DB6">
        <v>42.15</v>
      </c>
      <c r="DC6">
        <v>44.35</v>
      </c>
      <c r="DD6">
        <v>44.23</v>
      </c>
      <c r="DE6">
        <v>41.26</v>
      </c>
      <c r="DF6">
        <v>41.41</v>
      </c>
      <c r="DG6">
        <v>39.520000000000003</v>
      </c>
      <c r="DH6">
        <v>39.94</v>
      </c>
      <c r="DI6">
        <v>50.66</v>
      </c>
      <c r="DJ6">
        <v>54.47</v>
      </c>
      <c r="DK6">
        <v>49.19</v>
      </c>
      <c r="DL6">
        <v>43.91</v>
      </c>
      <c r="DM6">
        <v>41.89</v>
      </c>
      <c r="DN6">
        <v>42.98</v>
      </c>
      <c r="DO6">
        <v>45.36</v>
      </c>
      <c r="DP6">
        <v>45.24</v>
      </c>
      <c r="DQ6">
        <v>42.45</v>
      </c>
      <c r="DR6">
        <v>42.59</v>
      </c>
      <c r="DS6">
        <v>40.81</v>
      </c>
      <c r="DT6">
        <v>41.2</v>
      </c>
      <c r="DU6">
        <v>51.29</v>
      </c>
      <c r="DV6">
        <v>54.88</v>
      </c>
      <c r="DW6">
        <v>49.91</v>
      </c>
      <c r="DX6">
        <v>44.95</v>
      </c>
      <c r="DY6">
        <v>43.04</v>
      </c>
      <c r="DZ6">
        <v>44.07</v>
      </c>
      <c r="EA6">
        <v>46.36</v>
      </c>
      <c r="EB6">
        <v>46.25</v>
      </c>
      <c r="EC6">
        <v>43.63</v>
      </c>
      <c r="ED6">
        <v>43.76</v>
      </c>
      <c r="EE6">
        <v>42.09</v>
      </c>
      <c r="EF6">
        <v>42.46</v>
      </c>
      <c r="EG6">
        <v>51.94</v>
      </c>
      <c r="EH6">
        <v>55.32</v>
      </c>
      <c r="EI6">
        <v>50.65</v>
      </c>
      <c r="EJ6">
        <v>45.98</v>
      </c>
      <c r="EK6">
        <v>44.19</v>
      </c>
      <c r="EL6">
        <v>45.16</v>
      </c>
      <c r="EM6">
        <v>47.36</v>
      </c>
      <c r="EN6">
        <v>47.26</v>
      </c>
      <c r="EO6">
        <v>44.8</v>
      </c>
      <c r="EP6">
        <v>44.92</v>
      </c>
      <c r="EQ6">
        <v>43.35</v>
      </c>
      <c r="ER6">
        <v>43.7</v>
      </c>
      <c r="ES6">
        <v>52.62</v>
      </c>
      <c r="ET6">
        <v>55.79</v>
      </c>
      <c r="EU6">
        <v>51.4</v>
      </c>
      <c r="EV6">
        <v>47.01</v>
      </c>
      <c r="EW6">
        <v>45.33</v>
      </c>
      <c r="EX6">
        <v>46.25</v>
      </c>
      <c r="EY6">
        <v>48.36</v>
      </c>
      <c r="EZ6">
        <v>48.26</v>
      </c>
      <c r="FA6">
        <v>45.74</v>
      </c>
      <c r="FB6">
        <v>45.87</v>
      </c>
      <c r="FC6">
        <v>44.27</v>
      </c>
      <c r="FD6">
        <v>44.62</v>
      </c>
      <c r="FE6">
        <v>53.72</v>
      </c>
      <c r="FF6">
        <v>56.96</v>
      </c>
      <c r="FG6">
        <v>52.48</v>
      </c>
      <c r="FH6">
        <v>48</v>
      </c>
      <c r="FI6">
        <v>46.29</v>
      </c>
      <c r="FJ6">
        <v>47.22</v>
      </c>
      <c r="FK6">
        <v>49.36</v>
      </c>
      <c r="FL6">
        <v>49.26</v>
      </c>
      <c r="FM6">
        <v>46.68</v>
      </c>
      <c r="FN6">
        <v>46.81</v>
      </c>
      <c r="FO6">
        <v>45.18</v>
      </c>
      <c r="FP6">
        <v>45.54</v>
      </c>
      <c r="FQ6">
        <v>54.83</v>
      </c>
      <c r="FR6">
        <v>58.13</v>
      </c>
      <c r="FS6">
        <v>53.56</v>
      </c>
      <c r="FT6">
        <v>48.99</v>
      </c>
      <c r="FU6">
        <v>47.24</v>
      </c>
      <c r="FV6">
        <v>48.19</v>
      </c>
      <c r="FW6">
        <v>50.36</v>
      </c>
      <c r="FX6">
        <v>50.25</v>
      </c>
      <c r="FY6">
        <v>47.63</v>
      </c>
      <c r="FZ6">
        <v>47.76</v>
      </c>
      <c r="GA6">
        <v>46.09</v>
      </c>
      <c r="GB6">
        <v>46.46</v>
      </c>
      <c r="GC6">
        <v>55.94</v>
      </c>
      <c r="GD6">
        <v>59.31</v>
      </c>
      <c r="GE6">
        <v>54.65</v>
      </c>
      <c r="GF6">
        <v>49.98</v>
      </c>
      <c r="GG6">
        <v>48.19</v>
      </c>
      <c r="GH6">
        <v>49.17</v>
      </c>
      <c r="GI6">
        <v>51.36</v>
      </c>
      <c r="GJ6">
        <v>51.25</v>
      </c>
      <c r="GK6">
        <v>48.57</v>
      </c>
      <c r="GL6">
        <v>48.71</v>
      </c>
      <c r="GM6">
        <v>47.01</v>
      </c>
      <c r="GN6">
        <v>47.38</v>
      </c>
      <c r="GO6">
        <v>57.05</v>
      </c>
      <c r="GP6">
        <v>60.48</v>
      </c>
      <c r="GQ6">
        <v>55.73</v>
      </c>
      <c r="GR6">
        <v>50.97</v>
      </c>
      <c r="GS6">
        <v>49.15</v>
      </c>
      <c r="GT6">
        <v>50.14</v>
      </c>
      <c r="GU6">
        <v>52.36</v>
      </c>
      <c r="GV6">
        <v>52.25</v>
      </c>
      <c r="GW6">
        <v>49.52</v>
      </c>
      <c r="GX6">
        <v>49.65</v>
      </c>
      <c r="GY6">
        <v>47.92</v>
      </c>
      <c r="GZ6">
        <v>48.3</v>
      </c>
      <c r="HA6">
        <v>58.16</v>
      </c>
      <c r="HB6">
        <v>61.66</v>
      </c>
      <c r="HC6">
        <v>56.81</v>
      </c>
      <c r="HD6">
        <v>51.96</v>
      </c>
      <c r="HE6">
        <v>50.1</v>
      </c>
      <c r="HF6">
        <v>51.11</v>
      </c>
      <c r="HG6">
        <v>53.36</v>
      </c>
      <c r="HH6">
        <v>53.24</v>
      </c>
      <c r="HI6">
        <v>50.46</v>
      </c>
      <c r="HJ6">
        <v>50.6</v>
      </c>
      <c r="HK6">
        <v>48.83</v>
      </c>
      <c r="HL6">
        <v>49.22</v>
      </c>
      <c r="HM6">
        <v>59.26</v>
      </c>
      <c r="HN6">
        <v>62.83</v>
      </c>
      <c r="HO6">
        <v>57.89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24.25</v>
      </c>
      <c r="U7">
        <v>25.333000000000002</v>
      </c>
      <c r="V7">
        <v>28.79</v>
      </c>
      <c r="W7">
        <v>27.149000000000001</v>
      </c>
      <c r="X7">
        <v>24.718</v>
      </c>
      <c r="Y7">
        <v>22.137</v>
      </c>
      <c r="Z7">
        <v>19.083000000000002</v>
      </c>
      <c r="AA7">
        <v>21.177</v>
      </c>
      <c r="AB7">
        <v>22.188000000000002</v>
      </c>
      <c r="AC7">
        <v>30.294</v>
      </c>
      <c r="AD7">
        <v>34.79</v>
      </c>
      <c r="AE7">
        <v>29.9</v>
      </c>
      <c r="AF7">
        <v>28.694000000000003</v>
      </c>
      <c r="AG7">
        <v>22.167000000000002</v>
      </c>
      <c r="AH7">
        <v>28.315000000000001</v>
      </c>
      <c r="AI7">
        <v>27.234000000000002</v>
      </c>
      <c r="AJ7">
        <v>27.054000000000002</v>
      </c>
      <c r="AK7">
        <v>25.649000000000001</v>
      </c>
      <c r="AL7">
        <v>23.717000000000002</v>
      </c>
      <c r="AM7">
        <v>14.863000000000001</v>
      </c>
      <c r="AN7">
        <v>17.938000000000002</v>
      </c>
      <c r="AO7">
        <v>37.015999999999998</v>
      </c>
      <c r="AP7">
        <v>39.091999999999999</v>
      </c>
      <c r="AQ7">
        <v>33.353999999999999</v>
      </c>
      <c r="AR7">
        <v>29.153000000000002</v>
      </c>
      <c r="AS7">
        <v>26.725000000000001</v>
      </c>
      <c r="AT7">
        <v>32.859000000000002</v>
      </c>
      <c r="AU7">
        <v>27.069000000000003</v>
      </c>
      <c r="AV7">
        <v>26.82</v>
      </c>
      <c r="AW7">
        <v>25.96</v>
      </c>
      <c r="AX7">
        <v>24.389000000000003</v>
      </c>
      <c r="AY7">
        <v>16.788</v>
      </c>
      <c r="AZ7">
        <v>19.984000000000002</v>
      </c>
      <c r="BA7">
        <v>35.216999999999999</v>
      </c>
      <c r="BB7">
        <v>36.909999999999997</v>
      </c>
      <c r="BC7">
        <v>32.317</v>
      </c>
      <c r="BD7">
        <v>28.978000000000002</v>
      </c>
      <c r="BE7">
        <v>27.054000000000002</v>
      </c>
      <c r="BF7">
        <v>32.145000000000003</v>
      </c>
      <c r="BG7">
        <v>27.277000000000001</v>
      </c>
      <c r="BH7">
        <v>27.396000000000001</v>
      </c>
      <c r="BI7">
        <v>26.421000000000003</v>
      </c>
      <c r="BJ7">
        <v>24.993000000000002</v>
      </c>
      <c r="BK7">
        <v>17.977</v>
      </c>
      <c r="BL7">
        <v>20.963000000000001</v>
      </c>
      <c r="BM7">
        <v>34.896000000000001</v>
      </c>
      <c r="BN7">
        <v>36.863</v>
      </c>
      <c r="BO7">
        <v>32.353000000000002</v>
      </c>
      <c r="BP7">
        <v>29.204000000000001</v>
      </c>
      <c r="BQ7">
        <v>27.417000000000002</v>
      </c>
      <c r="BR7">
        <v>32.08</v>
      </c>
      <c r="BS7">
        <v>27.542000000000002</v>
      </c>
      <c r="BT7">
        <v>27.694000000000003</v>
      </c>
      <c r="BU7">
        <v>26.848000000000003</v>
      </c>
      <c r="BV7">
        <v>25.372</v>
      </c>
      <c r="BW7">
        <v>19.503</v>
      </c>
      <c r="BX7">
        <v>21.913</v>
      </c>
      <c r="BY7">
        <v>34.551000000000002</v>
      </c>
      <c r="BZ7">
        <v>36.408000000000001</v>
      </c>
      <c r="CA7">
        <v>32.284999999999997</v>
      </c>
      <c r="CB7">
        <v>29.454999999999998</v>
      </c>
      <c r="CC7">
        <v>27.834</v>
      </c>
      <c r="CD7">
        <v>32.195</v>
      </c>
      <c r="CE7">
        <v>27.907</v>
      </c>
      <c r="CF7">
        <v>27.966000000000001</v>
      </c>
      <c r="CG7">
        <v>27.254000000000001</v>
      </c>
      <c r="CH7">
        <v>25.944000000000003</v>
      </c>
      <c r="CI7">
        <v>20.64</v>
      </c>
      <c r="CJ7">
        <v>22.908000000000001</v>
      </c>
      <c r="CK7">
        <v>34.478000000000002</v>
      </c>
      <c r="CL7">
        <v>36.29</v>
      </c>
      <c r="CM7">
        <v>32.380000000000003</v>
      </c>
      <c r="CN7">
        <v>30.097000000000001</v>
      </c>
      <c r="CO7">
        <v>28.59</v>
      </c>
      <c r="CP7">
        <v>32.649000000000001</v>
      </c>
      <c r="CQ7">
        <v>28.94</v>
      </c>
      <c r="CR7">
        <v>29.04</v>
      </c>
      <c r="CS7">
        <v>28.236000000000001</v>
      </c>
      <c r="CT7">
        <v>27.278000000000002</v>
      </c>
      <c r="CU7">
        <v>22.088000000000001</v>
      </c>
      <c r="CV7">
        <v>23.99</v>
      </c>
      <c r="CW7">
        <v>35.451000000000001</v>
      </c>
      <c r="CX7">
        <v>36.847000000000001</v>
      </c>
      <c r="CY7">
        <v>33.520000000000003</v>
      </c>
      <c r="CZ7">
        <v>31.152000000000001</v>
      </c>
      <c r="DA7">
        <v>29.692</v>
      </c>
      <c r="DB7">
        <v>33.553000000000004</v>
      </c>
      <c r="DC7">
        <v>30.191000000000003</v>
      </c>
      <c r="DD7">
        <v>30.238000000000003</v>
      </c>
      <c r="DE7">
        <v>29.51</v>
      </c>
      <c r="DF7">
        <v>28.578000000000003</v>
      </c>
      <c r="DG7">
        <v>23.37</v>
      </c>
      <c r="DH7">
        <v>25.704999999999998</v>
      </c>
      <c r="DI7">
        <v>36.428000000000004</v>
      </c>
      <c r="DJ7">
        <v>37.768000000000001</v>
      </c>
      <c r="DK7">
        <v>34.596000000000004</v>
      </c>
      <c r="DL7">
        <v>32.299999999999997</v>
      </c>
      <c r="DM7">
        <v>30.959000000000003</v>
      </c>
      <c r="DN7">
        <v>34.609000000000002</v>
      </c>
      <c r="DO7">
        <v>31.218</v>
      </c>
      <c r="DP7">
        <v>31.397000000000002</v>
      </c>
      <c r="DQ7">
        <v>30.759</v>
      </c>
      <c r="DR7">
        <v>29.824000000000002</v>
      </c>
      <c r="DS7">
        <v>24.896000000000001</v>
      </c>
      <c r="DT7">
        <v>27.1</v>
      </c>
      <c r="DU7">
        <v>37.332999999999998</v>
      </c>
      <c r="DV7">
        <v>38.621000000000002</v>
      </c>
      <c r="DW7">
        <v>35.603000000000002</v>
      </c>
      <c r="DX7">
        <v>33.379000000000005</v>
      </c>
      <c r="DY7">
        <v>32.159999999999997</v>
      </c>
      <c r="DZ7">
        <v>35.615000000000002</v>
      </c>
      <c r="EA7">
        <v>32.398000000000003</v>
      </c>
      <c r="EB7">
        <v>32.544000000000004</v>
      </c>
      <c r="EC7">
        <v>31.914000000000001</v>
      </c>
      <c r="ED7">
        <v>31.009</v>
      </c>
      <c r="EE7">
        <v>26.231000000000002</v>
      </c>
      <c r="EF7">
        <v>28.355</v>
      </c>
      <c r="EG7">
        <v>38.352000000000004</v>
      </c>
      <c r="EH7">
        <v>39.741</v>
      </c>
      <c r="EI7">
        <v>36.698</v>
      </c>
      <c r="EJ7">
        <v>34.505000000000003</v>
      </c>
      <c r="EK7">
        <v>33.313000000000002</v>
      </c>
      <c r="EL7">
        <v>36.673999999999999</v>
      </c>
      <c r="EM7">
        <v>33.578000000000003</v>
      </c>
      <c r="EN7">
        <v>33.703000000000003</v>
      </c>
      <c r="EO7">
        <v>33.059000000000005</v>
      </c>
      <c r="EP7">
        <v>32.117000000000004</v>
      </c>
      <c r="EQ7">
        <v>27.814</v>
      </c>
      <c r="ER7">
        <v>29.614999999999998</v>
      </c>
      <c r="ES7">
        <v>39.402999999999999</v>
      </c>
      <c r="ET7">
        <v>40.731999999999999</v>
      </c>
      <c r="EU7">
        <v>37.752000000000002</v>
      </c>
      <c r="EV7">
        <v>35.6</v>
      </c>
      <c r="EW7">
        <v>34.468000000000004</v>
      </c>
      <c r="EX7">
        <v>37.881</v>
      </c>
      <c r="EY7">
        <v>34.828000000000003</v>
      </c>
      <c r="EZ7">
        <v>34.838999999999999</v>
      </c>
      <c r="FA7">
        <v>34.244999999999997</v>
      </c>
      <c r="FB7">
        <v>33.411000000000001</v>
      </c>
      <c r="FC7">
        <v>29.218</v>
      </c>
      <c r="FD7">
        <v>30.818000000000001</v>
      </c>
      <c r="FE7">
        <v>40.343000000000004</v>
      </c>
      <c r="FF7">
        <v>41.588000000000001</v>
      </c>
      <c r="FG7">
        <v>38.758000000000003</v>
      </c>
      <c r="FH7">
        <v>36.716999999999999</v>
      </c>
      <c r="FI7">
        <v>35.667000000000002</v>
      </c>
      <c r="FJ7">
        <v>38.972999999999999</v>
      </c>
      <c r="FK7">
        <v>35.975000000000001</v>
      </c>
      <c r="FL7">
        <v>35.987000000000002</v>
      </c>
      <c r="FM7">
        <v>35.433</v>
      </c>
      <c r="FN7">
        <v>34.591000000000001</v>
      </c>
      <c r="FO7">
        <v>30.466000000000001</v>
      </c>
      <c r="FP7">
        <v>32.055</v>
      </c>
      <c r="FQ7">
        <v>41.396999999999998</v>
      </c>
      <c r="FR7">
        <v>42.542999999999999</v>
      </c>
      <c r="FS7">
        <v>39.877000000000002</v>
      </c>
      <c r="FT7">
        <v>37.846000000000004</v>
      </c>
      <c r="FU7">
        <v>36.914000000000001</v>
      </c>
      <c r="FV7">
        <v>39.935000000000002</v>
      </c>
      <c r="FW7">
        <v>37.090000000000003</v>
      </c>
      <c r="FX7">
        <v>37.094000000000001</v>
      </c>
      <c r="FY7">
        <v>36.619</v>
      </c>
      <c r="FZ7">
        <v>35.753</v>
      </c>
      <c r="GA7">
        <v>31.589000000000002</v>
      </c>
      <c r="GB7">
        <v>33.369</v>
      </c>
      <c r="GC7">
        <v>42.438000000000002</v>
      </c>
      <c r="GD7">
        <v>43.553000000000004</v>
      </c>
      <c r="GE7">
        <v>40.951000000000001</v>
      </c>
      <c r="GF7">
        <v>39.039000000000001</v>
      </c>
      <c r="GG7">
        <v>38.207000000000001</v>
      </c>
      <c r="GH7">
        <v>41.06</v>
      </c>
      <c r="GI7">
        <v>38.259</v>
      </c>
      <c r="GJ7">
        <v>38.266000000000005</v>
      </c>
      <c r="GK7">
        <v>37.792999999999999</v>
      </c>
      <c r="GL7">
        <v>36.935000000000002</v>
      </c>
      <c r="GM7">
        <v>32.889000000000003</v>
      </c>
      <c r="GN7">
        <v>34.591000000000001</v>
      </c>
      <c r="GO7">
        <v>43.512</v>
      </c>
      <c r="GP7">
        <v>44.593000000000004</v>
      </c>
      <c r="GQ7">
        <v>42.041000000000004</v>
      </c>
      <c r="GR7">
        <v>40.283999999999999</v>
      </c>
      <c r="GS7">
        <v>39.309000000000005</v>
      </c>
      <c r="GT7">
        <v>42.188000000000002</v>
      </c>
      <c r="GU7">
        <v>39.43</v>
      </c>
      <c r="GV7">
        <v>39.408000000000001</v>
      </c>
      <c r="GW7">
        <v>38.826000000000001</v>
      </c>
      <c r="GX7">
        <v>38.094999999999999</v>
      </c>
      <c r="GY7">
        <v>33.969000000000001</v>
      </c>
      <c r="GZ7">
        <v>35.597999999999999</v>
      </c>
      <c r="HA7">
        <v>44.813000000000002</v>
      </c>
      <c r="HB7">
        <v>45.874000000000002</v>
      </c>
      <c r="HC7">
        <v>43.264000000000003</v>
      </c>
      <c r="HD7">
        <v>41.466999999999999</v>
      </c>
      <c r="HE7">
        <v>40.466000000000001</v>
      </c>
      <c r="HF7">
        <v>43.642000000000003</v>
      </c>
      <c r="HG7">
        <v>40.575000000000003</v>
      </c>
      <c r="HH7">
        <v>40.554000000000002</v>
      </c>
      <c r="HI7">
        <v>40.021000000000001</v>
      </c>
      <c r="HJ7">
        <v>39.137</v>
      </c>
      <c r="HK7">
        <v>34.953000000000003</v>
      </c>
      <c r="HL7">
        <v>36.604999999999997</v>
      </c>
      <c r="HM7">
        <v>46.103000000000002</v>
      </c>
      <c r="HN7">
        <v>47.157000000000004</v>
      </c>
      <c r="HO7">
        <v>44.541000000000004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29.75</v>
      </c>
      <c r="V8">
        <v>36.75</v>
      </c>
      <c r="W8">
        <v>36.75</v>
      </c>
      <c r="X8">
        <v>35.75</v>
      </c>
      <c r="Y8">
        <v>34.5</v>
      </c>
      <c r="Z8">
        <v>31.5</v>
      </c>
      <c r="AA8">
        <v>31.25</v>
      </c>
      <c r="AB8">
        <v>37.75</v>
      </c>
      <c r="AC8">
        <v>46.25</v>
      </c>
      <c r="AD8">
        <v>53.5</v>
      </c>
      <c r="AE8">
        <v>44.75</v>
      </c>
      <c r="AF8">
        <v>38.25</v>
      </c>
      <c r="AG8">
        <v>36</v>
      </c>
      <c r="AH8">
        <v>39.25</v>
      </c>
      <c r="AI8">
        <v>43</v>
      </c>
      <c r="AJ8">
        <v>41</v>
      </c>
      <c r="AK8">
        <v>39</v>
      </c>
      <c r="AL8">
        <v>35.5</v>
      </c>
      <c r="AM8">
        <v>35.75</v>
      </c>
      <c r="AN8">
        <v>40.75</v>
      </c>
      <c r="AO8">
        <v>51</v>
      </c>
      <c r="AP8">
        <v>59.5</v>
      </c>
      <c r="AQ8">
        <v>54.75</v>
      </c>
      <c r="AR8">
        <v>41.75</v>
      </c>
      <c r="AS8">
        <v>40</v>
      </c>
      <c r="AT8">
        <v>40.75</v>
      </c>
      <c r="AU8">
        <v>43.48</v>
      </c>
      <c r="AV8">
        <v>41.77</v>
      </c>
      <c r="AW8">
        <v>40.049999999999997</v>
      </c>
      <c r="AX8">
        <v>37.049999999999997</v>
      </c>
      <c r="AY8">
        <v>37.26</v>
      </c>
      <c r="AZ8">
        <v>41.55</v>
      </c>
      <c r="BA8">
        <v>50.35</v>
      </c>
      <c r="BB8">
        <v>57.64</v>
      </c>
      <c r="BC8">
        <v>53.56</v>
      </c>
      <c r="BD8">
        <v>42.41</v>
      </c>
      <c r="BE8">
        <v>40.909999999999997</v>
      </c>
      <c r="BF8">
        <v>41.55</v>
      </c>
      <c r="BG8">
        <v>43.9</v>
      </c>
      <c r="BH8">
        <v>42.43</v>
      </c>
      <c r="BI8">
        <v>40.96</v>
      </c>
      <c r="BJ8">
        <v>38.39</v>
      </c>
      <c r="BK8">
        <v>38.57</v>
      </c>
      <c r="BL8">
        <v>42.25</v>
      </c>
      <c r="BM8">
        <v>49.78</v>
      </c>
      <c r="BN8">
        <v>56.03</v>
      </c>
      <c r="BO8">
        <v>52.54</v>
      </c>
      <c r="BP8">
        <v>42.98</v>
      </c>
      <c r="BQ8">
        <v>41.7</v>
      </c>
      <c r="BR8">
        <v>42.25</v>
      </c>
      <c r="BS8">
        <v>44.24</v>
      </c>
      <c r="BT8">
        <v>42.91</v>
      </c>
      <c r="BU8">
        <v>41.57</v>
      </c>
      <c r="BV8">
        <v>39.24</v>
      </c>
      <c r="BW8">
        <v>39.409999999999997</v>
      </c>
      <c r="BX8">
        <v>42.74</v>
      </c>
      <c r="BY8">
        <v>49.57</v>
      </c>
      <c r="BZ8">
        <v>55.23</v>
      </c>
      <c r="CA8">
        <v>52.07</v>
      </c>
      <c r="CB8">
        <v>43.41</v>
      </c>
      <c r="CC8">
        <v>42.25</v>
      </c>
      <c r="CD8">
        <v>42.75</v>
      </c>
      <c r="CE8">
        <v>44.57</v>
      </c>
      <c r="CF8">
        <v>43.37</v>
      </c>
      <c r="CG8">
        <v>42.16</v>
      </c>
      <c r="CH8">
        <v>40.049999999999997</v>
      </c>
      <c r="CI8">
        <v>40.200000000000003</v>
      </c>
      <c r="CJ8">
        <v>43.22</v>
      </c>
      <c r="CK8">
        <v>49.4</v>
      </c>
      <c r="CL8">
        <v>54.53</v>
      </c>
      <c r="CM8">
        <v>51.67</v>
      </c>
      <c r="CN8">
        <v>43.82</v>
      </c>
      <c r="CO8">
        <v>42.77</v>
      </c>
      <c r="CP8">
        <v>43.22</v>
      </c>
      <c r="CQ8">
        <v>44.89</v>
      </c>
      <c r="CR8">
        <v>43.78</v>
      </c>
      <c r="CS8">
        <v>42.66</v>
      </c>
      <c r="CT8">
        <v>40.71</v>
      </c>
      <c r="CU8">
        <v>40.85</v>
      </c>
      <c r="CV8">
        <v>43.64</v>
      </c>
      <c r="CW8">
        <v>49.37</v>
      </c>
      <c r="CX8">
        <v>54.12</v>
      </c>
      <c r="CY8">
        <v>51.47</v>
      </c>
      <c r="CZ8">
        <v>44.21</v>
      </c>
      <c r="DA8">
        <v>43.23</v>
      </c>
      <c r="DB8">
        <v>43.65</v>
      </c>
      <c r="DC8">
        <v>45.26</v>
      </c>
      <c r="DD8">
        <v>44.23</v>
      </c>
      <c r="DE8">
        <v>43.19</v>
      </c>
      <c r="DF8">
        <v>41.38</v>
      </c>
      <c r="DG8">
        <v>41.51</v>
      </c>
      <c r="DH8">
        <v>44.11</v>
      </c>
      <c r="DI8">
        <v>49.42</v>
      </c>
      <c r="DJ8">
        <v>53.83</v>
      </c>
      <c r="DK8">
        <v>51.37</v>
      </c>
      <c r="DL8">
        <v>44.63</v>
      </c>
      <c r="DM8">
        <v>43.73</v>
      </c>
      <c r="DN8">
        <v>44.12</v>
      </c>
      <c r="DO8">
        <v>45.63</v>
      </c>
      <c r="DP8">
        <v>44.67</v>
      </c>
      <c r="DQ8">
        <v>43.72</v>
      </c>
      <c r="DR8">
        <v>42.04</v>
      </c>
      <c r="DS8">
        <v>42.16</v>
      </c>
      <c r="DT8">
        <v>44.56</v>
      </c>
      <c r="DU8">
        <v>49.49</v>
      </c>
      <c r="DV8">
        <v>53.57</v>
      </c>
      <c r="DW8">
        <v>51.29</v>
      </c>
      <c r="DX8">
        <v>45.05</v>
      </c>
      <c r="DY8">
        <v>44.21</v>
      </c>
      <c r="DZ8">
        <v>44.58</v>
      </c>
      <c r="EA8">
        <v>46</v>
      </c>
      <c r="EB8">
        <v>45.11</v>
      </c>
      <c r="EC8">
        <v>44.23</v>
      </c>
      <c r="ED8">
        <v>42.67</v>
      </c>
      <c r="EE8">
        <v>42.78</v>
      </c>
      <c r="EF8">
        <v>45.01</v>
      </c>
      <c r="EG8">
        <v>49.58</v>
      </c>
      <c r="EH8">
        <v>53.37</v>
      </c>
      <c r="EI8">
        <v>51.25</v>
      </c>
      <c r="EJ8">
        <v>45.47</v>
      </c>
      <c r="EK8">
        <v>44.69</v>
      </c>
      <c r="EL8">
        <v>45.03</v>
      </c>
      <c r="EM8">
        <v>46.37</v>
      </c>
      <c r="EN8">
        <v>45.55</v>
      </c>
      <c r="EO8">
        <v>44.72</v>
      </c>
      <c r="EP8">
        <v>43.28</v>
      </c>
      <c r="EQ8">
        <v>43.39</v>
      </c>
      <c r="ER8">
        <v>45.45</v>
      </c>
      <c r="ES8">
        <v>49.69</v>
      </c>
      <c r="ET8">
        <v>53.2</v>
      </c>
      <c r="EU8">
        <v>51.24</v>
      </c>
      <c r="EV8">
        <v>45.88</v>
      </c>
      <c r="EW8">
        <v>45.16</v>
      </c>
      <c r="EX8">
        <v>45.47</v>
      </c>
      <c r="EY8">
        <v>46.72</v>
      </c>
      <c r="EZ8">
        <v>45.89</v>
      </c>
      <c r="FA8">
        <v>45.06</v>
      </c>
      <c r="FB8">
        <v>43.61</v>
      </c>
      <c r="FC8">
        <v>43.71</v>
      </c>
      <c r="FD8">
        <v>45.79</v>
      </c>
      <c r="FE8">
        <v>50.06</v>
      </c>
      <c r="FF8">
        <v>53.6</v>
      </c>
      <c r="FG8">
        <v>51.62</v>
      </c>
      <c r="FH8">
        <v>46.22</v>
      </c>
      <c r="FI8">
        <v>45.5</v>
      </c>
      <c r="FJ8">
        <v>45.81</v>
      </c>
      <c r="FK8">
        <v>47.07</v>
      </c>
      <c r="FL8">
        <v>46.23</v>
      </c>
      <c r="FM8">
        <v>45.39</v>
      </c>
      <c r="FN8">
        <v>43.93</v>
      </c>
      <c r="FO8">
        <v>44.04</v>
      </c>
      <c r="FP8">
        <v>46.14</v>
      </c>
      <c r="FQ8">
        <v>50.43</v>
      </c>
      <c r="FR8">
        <v>54</v>
      </c>
      <c r="FS8">
        <v>52.01</v>
      </c>
      <c r="FT8">
        <v>46.56</v>
      </c>
      <c r="FU8">
        <v>45.83</v>
      </c>
      <c r="FV8">
        <v>46.15</v>
      </c>
      <c r="FW8">
        <v>47.41</v>
      </c>
      <c r="FX8">
        <v>46.57</v>
      </c>
      <c r="FY8">
        <v>45.73</v>
      </c>
      <c r="FZ8">
        <v>44.26</v>
      </c>
      <c r="GA8">
        <v>44.36</v>
      </c>
      <c r="GB8">
        <v>46.48</v>
      </c>
      <c r="GC8">
        <v>50.81</v>
      </c>
      <c r="GD8">
        <v>54.4</v>
      </c>
      <c r="GE8">
        <v>52.39</v>
      </c>
      <c r="GF8">
        <v>46.91</v>
      </c>
      <c r="GG8">
        <v>46.17</v>
      </c>
      <c r="GH8">
        <v>46.49</v>
      </c>
      <c r="GI8">
        <v>47.76</v>
      </c>
      <c r="GJ8">
        <v>46.91</v>
      </c>
      <c r="GK8">
        <v>46.07</v>
      </c>
      <c r="GL8">
        <v>44.58</v>
      </c>
      <c r="GM8">
        <v>44.69</v>
      </c>
      <c r="GN8">
        <v>46.82</v>
      </c>
      <c r="GO8">
        <v>51.18</v>
      </c>
      <c r="GP8">
        <v>54.79</v>
      </c>
      <c r="GQ8">
        <v>52.78</v>
      </c>
      <c r="GR8">
        <v>47.25</v>
      </c>
      <c r="GS8">
        <v>46.51</v>
      </c>
      <c r="GT8">
        <v>46.83</v>
      </c>
      <c r="GU8">
        <v>48.11</v>
      </c>
      <c r="GV8">
        <v>47.26</v>
      </c>
      <c r="GW8">
        <v>46.4</v>
      </c>
      <c r="GX8">
        <v>44.91</v>
      </c>
      <c r="GY8">
        <v>45.02</v>
      </c>
      <c r="GZ8">
        <v>47.16</v>
      </c>
      <c r="HA8">
        <v>51.55</v>
      </c>
      <c r="HB8">
        <v>55.19</v>
      </c>
      <c r="HC8">
        <v>53.16</v>
      </c>
      <c r="HD8">
        <v>47.6</v>
      </c>
      <c r="HE8">
        <v>46.85</v>
      </c>
      <c r="HF8">
        <v>47.17</v>
      </c>
      <c r="HG8">
        <v>48.46</v>
      </c>
      <c r="HH8">
        <v>47.6</v>
      </c>
      <c r="HI8">
        <v>46.74</v>
      </c>
      <c r="HJ8">
        <v>45.23</v>
      </c>
      <c r="HK8">
        <v>45.34</v>
      </c>
      <c r="HL8">
        <v>47.5</v>
      </c>
      <c r="HM8">
        <v>51.92</v>
      </c>
      <c r="HN8">
        <v>55.59</v>
      </c>
      <c r="HO8">
        <v>53.55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25</v>
      </c>
      <c r="U9">
        <v>24.897000000000002</v>
      </c>
      <c r="V9">
        <v>28.516000000000002</v>
      </c>
      <c r="W9">
        <v>28.141000000000002</v>
      </c>
      <c r="X9">
        <v>27.375</v>
      </c>
      <c r="Y9">
        <v>26.04</v>
      </c>
      <c r="Z9">
        <v>21.883000000000003</v>
      </c>
      <c r="AA9">
        <v>24.181000000000001</v>
      </c>
      <c r="AB9">
        <v>25.896000000000001</v>
      </c>
      <c r="AC9">
        <v>29.81</v>
      </c>
      <c r="AD9">
        <v>30.532</v>
      </c>
      <c r="AE9">
        <v>29.975000000000001</v>
      </c>
      <c r="AF9">
        <v>25.621000000000002</v>
      </c>
      <c r="AG9">
        <v>27</v>
      </c>
      <c r="AH9">
        <v>27.444000000000003</v>
      </c>
      <c r="AI9">
        <v>26.629000000000001</v>
      </c>
      <c r="AJ9">
        <v>24.643000000000001</v>
      </c>
      <c r="AK9">
        <v>23.629000000000001</v>
      </c>
      <c r="AL9">
        <v>23.3</v>
      </c>
      <c r="AM9">
        <v>24.085000000000001</v>
      </c>
      <c r="AN9">
        <v>25.479000000000003</v>
      </c>
      <c r="AO9">
        <v>31.306000000000001</v>
      </c>
      <c r="AP9">
        <v>26.934999999999999</v>
      </c>
      <c r="AQ9">
        <v>27.313000000000002</v>
      </c>
      <c r="AR9">
        <v>25.887</v>
      </c>
      <c r="AS9">
        <v>24.75</v>
      </c>
      <c r="AT9">
        <v>28.164999999999999</v>
      </c>
      <c r="AU9">
        <v>26.262</v>
      </c>
      <c r="AV9">
        <v>24.432000000000002</v>
      </c>
      <c r="AW9">
        <v>24.202999999999999</v>
      </c>
      <c r="AX9">
        <v>23.763000000000002</v>
      </c>
      <c r="AY9">
        <v>24.193000000000001</v>
      </c>
      <c r="AZ9">
        <v>25.776</v>
      </c>
      <c r="BA9">
        <v>30.22</v>
      </c>
      <c r="BB9">
        <v>26.592000000000002</v>
      </c>
      <c r="BC9">
        <v>26.97</v>
      </c>
      <c r="BD9">
        <v>25.727</v>
      </c>
      <c r="BE9">
        <v>25.266000000000002</v>
      </c>
      <c r="BF9">
        <v>27.906000000000002</v>
      </c>
      <c r="BG9">
        <v>26.204999999999998</v>
      </c>
      <c r="BH9">
        <v>25.134</v>
      </c>
      <c r="BI9">
        <v>24.656000000000002</v>
      </c>
      <c r="BJ9">
        <v>24.217000000000002</v>
      </c>
      <c r="BK9">
        <v>24.534000000000002</v>
      </c>
      <c r="BL9">
        <v>26.092000000000002</v>
      </c>
      <c r="BM9">
        <v>29.879000000000001</v>
      </c>
      <c r="BN9">
        <v>27.753</v>
      </c>
      <c r="BO9">
        <v>27.318000000000001</v>
      </c>
      <c r="BP9">
        <v>26.052</v>
      </c>
      <c r="BQ9">
        <v>25.602</v>
      </c>
      <c r="BR9">
        <v>28.027000000000001</v>
      </c>
      <c r="BS9">
        <v>26.508000000000003</v>
      </c>
      <c r="BT9">
        <v>25.571000000000002</v>
      </c>
      <c r="BU9">
        <v>25.155000000000001</v>
      </c>
      <c r="BV9">
        <v>24.497</v>
      </c>
      <c r="BW9">
        <v>25.183</v>
      </c>
      <c r="BX9">
        <v>26.45</v>
      </c>
      <c r="BY9">
        <v>29.857000000000003</v>
      </c>
      <c r="BZ9">
        <v>27.971</v>
      </c>
      <c r="CA9">
        <v>27.529</v>
      </c>
      <c r="CB9">
        <v>26.371000000000002</v>
      </c>
      <c r="CC9">
        <v>25.957000000000001</v>
      </c>
      <c r="CD9">
        <v>27.981000000000002</v>
      </c>
      <c r="CE9">
        <v>27.043000000000003</v>
      </c>
      <c r="CF9">
        <v>25.922000000000001</v>
      </c>
      <c r="CG9">
        <v>25.556000000000001</v>
      </c>
      <c r="CH9">
        <v>24.921000000000003</v>
      </c>
      <c r="CI9">
        <v>25.561</v>
      </c>
      <c r="CJ9">
        <v>26.747</v>
      </c>
      <c r="CK9">
        <v>29.782</v>
      </c>
      <c r="CL9">
        <v>28.131</v>
      </c>
      <c r="CM9">
        <v>27.157</v>
      </c>
      <c r="CN9">
        <v>26.958000000000002</v>
      </c>
      <c r="CO9">
        <v>26.281000000000002</v>
      </c>
      <c r="CP9">
        <v>28.094000000000001</v>
      </c>
      <c r="CQ9">
        <v>27.27</v>
      </c>
      <c r="CR9">
        <v>26.309000000000001</v>
      </c>
      <c r="CS9">
        <v>25.6</v>
      </c>
      <c r="CT9">
        <v>25.564</v>
      </c>
      <c r="CU9">
        <v>25.906000000000002</v>
      </c>
      <c r="CV9">
        <v>26.717000000000002</v>
      </c>
      <c r="CW9">
        <v>30.14</v>
      </c>
      <c r="CX9">
        <v>27.695</v>
      </c>
      <c r="CY9">
        <v>27.906000000000002</v>
      </c>
      <c r="CZ9">
        <v>27.234999999999999</v>
      </c>
      <c r="DA9">
        <v>26.287000000000003</v>
      </c>
      <c r="DB9">
        <v>28.456000000000003</v>
      </c>
      <c r="DC9">
        <v>27.497</v>
      </c>
      <c r="DD9">
        <v>26.561</v>
      </c>
      <c r="DE9">
        <v>25.948</v>
      </c>
      <c r="DF9">
        <v>25.937000000000001</v>
      </c>
      <c r="DG9">
        <v>25.997</v>
      </c>
      <c r="DH9">
        <v>27.291</v>
      </c>
      <c r="DI9">
        <v>30.168000000000003</v>
      </c>
      <c r="DJ9">
        <v>27.897000000000002</v>
      </c>
      <c r="DK9">
        <v>28.091000000000001</v>
      </c>
      <c r="DL9">
        <v>27.506</v>
      </c>
      <c r="DM9">
        <v>26.571000000000002</v>
      </c>
      <c r="DN9">
        <v>28.606000000000002</v>
      </c>
      <c r="DO9">
        <v>27.395</v>
      </c>
      <c r="DP9">
        <v>26.864999999999998</v>
      </c>
      <c r="DQ9">
        <v>26.6</v>
      </c>
      <c r="DR9">
        <v>26.298999999999999</v>
      </c>
      <c r="DS9">
        <v>26.307000000000002</v>
      </c>
      <c r="DT9">
        <v>27.555</v>
      </c>
      <c r="DU9">
        <v>30.204000000000001</v>
      </c>
      <c r="DV9">
        <v>28.106000000000002</v>
      </c>
      <c r="DW9">
        <v>28.284000000000002</v>
      </c>
      <c r="DX9">
        <v>27.456000000000003</v>
      </c>
      <c r="DY9">
        <v>27.147000000000002</v>
      </c>
      <c r="DZ9">
        <v>28.773</v>
      </c>
      <c r="EA9">
        <v>27.634</v>
      </c>
      <c r="EB9">
        <v>27.156000000000002</v>
      </c>
      <c r="EC9">
        <v>26.904</v>
      </c>
      <c r="ED9">
        <v>26.603000000000002</v>
      </c>
      <c r="EE9">
        <v>26.571000000000002</v>
      </c>
      <c r="EF9">
        <v>27.82</v>
      </c>
      <c r="EG9">
        <v>30.007000000000001</v>
      </c>
      <c r="EH9">
        <v>28.934999999999999</v>
      </c>
      <c r="EI9">
        <v>28.521000000000001</v>
      </c>
      <c r="EJ9">
        <v>27.711000000000002</v>
      </c>
      <c r="EK9">
        <v>27.401</v>
      </c>
      <c r="EL9">
        <v>28.954999999999998</v>
      </c>
      <c r="EM9">
        <v>27.859000000000002</v>
      </c>
      <c r="EN9">
        <v>27.474</v>
      </c>
      <c r="EO9">
        <v>27.199000000000002</v>
      </c>
      <c r="EP9">
        <v>26.62</v>
      </c>
      <c r="EQ9">
        <v>27.103000000000002</v>
      </c>
      <c r="ER9">
        <v>28.074000000000002</v>
      </c>
      <c r="ES9">
        <v>30.141000000000002</v>
      </c>
      <c r="ET9">
        <v>29.169</v>
      </c>
      <c r="EU9">
        <v>28.266000000000002</v>
      </c>
      <c r="EV9">
        <v>28.271000000000001</v>
      </c>
      <c r="EW9">
        <v>27.67</v>
      </c>
      <c r="EX9">
        <v>28.897000000000002</v>
      </c>
      <c r="EY9">
        <v>28.414000000000001</v>
      </c>
      <c r="EZ9">
        <v>27.722000000000001</v>
      </c>
      <c r="FA9">
        <v>27.202000000000002</v>
      </c>
      <c r="FB9">
        <v>27.264000000000003</v>
      </c>
      <c r="FC9">
        <v>27.449000000000002</v>
      </c>
      <c r="FD9">
        <v>28.032</v>
      </c>
      <c r="FE9">
        <v>30.542000000000002</v>
      </c>
      <c r="FF9">
        <v>29.305</v>
      </c>
      <c r="FG9">
        <v>28.404</v>
      </c>
      <c r="FH9">
        <v>28.545000000000002</v>
      </c>
      <c r="FI9">
        <v>27.958000000000002</v>
      </c>
      <c r="FJ9">
        <v>29.104000000000003</v>
      </c>
      <c r="FK9">
        <v>28.647000000000002</v>
      </c>
      <c r="FL9">
        <v>27.996000000000002</v>
      </c>
      <c r="FM9">
        <v>27.506</v>
      </c>
      <c r="FN9">
        <v>27.58</v>
      </c>
      <c r="FO9">
        <v>27.753</v>
      </c>
      <c r="FP9">
        <v>28.292000000000002</v>
      </c>
      <c r="FQ9">
        <v>30.69</v>
      </c>
      <c r="FR9">
        <v>28.914000000000001</v>
      </c>
      <c r="FS9">
        <v>29.077000000000002</v>
      </c>
      <c r="FT9">
        <v>28.793000000000003</v>
      </c>
      <c r="FU9">
        <v>27.929000000000002</v>
      </c>
      <c r="FV9">
        <v>29.583000000000002</v>
      </c>
      <c r="FW9">
        <v>28.57</v>
      </c>
      <c r="FX9">
        <v>27.901</v>
      </c>
      <c r="FY9">
        <v>27.794</v>
      </c>
      <c r="FZ9">
        <v>27.614999999999998</v>
      </c>
      <c r="GA9">
        <v>27.791</v>
      </c>
      <c r="GB9">
        <v>28.869</v>
      </c>
      <c r="GC9">
        <v>30.837</v>
      </c>
      <c r="GD9">
        <v>29.082000000000001</v>
      </c>
      <c r="GE9">
        <v>29.262</v>
      </c>
      <c r="GF9">
        <v>28.738000000000003</v>
      </c>
      <c r="GG9">
        <v>27.899000000000001</v>
      </c>
      <c r="GH9">
        <v>29.805</v>
      </c>
      <c r="GI9">
        <v>28.475000000000001</v>
      </c>
      <c r="GJ9">
        <v>28.253</v>
      </c>
      <c r="GK9">
        <v>28.094999999999999</v>
      </c>
      <c r="GL9">
        <v>28.21</v>
      </c>
      <c r="GM9">
        <v>28.097000000000001</v>
      </c>
      <c r="GN9">
        <v>29.13</v>
      </c>
      <c r="GO9">
        <v>30.624000000000002</v>
      </c>
      <c r="GP9">
        <v>29.842000000000002</v>
      </c>
      <c r="GQ9">
        <v>29.445</v>
      </c>
      <c r="GR9">
        <v>28.686</v>
      </c>
      <c r="GS9">
        <v>28.467000000000002</v>
      </c>
      <c r="GT9">
        <v>30.04</v>
      </c>
      <c r="GU9">
        <v>28.719000000000001</v>
      </c>
      <c r="GV9">
        <v>28.422000000000001</v>
      </c>
      <c r="GW9">
        <v>28.648</v>
      </c>
      <c r="GX9">
        <v>27.883000000000003</v>
      </c>
      <c r="GY9">
        <v>28.587</v>
      </c>
      <c r="GZ9">
        <v>29.379000000000001</v>
      </c>
      <c r="HA9">
        <v>30.891000000000002</v>
      </c>
      <c r="HB9">
        <v>30.092000000000002</v>
      </c>
      <c r="HC9">
        <v>29.697000000000003</v>
      </c>
      <c r="HD9">
        <v>28.931000000000001</v>
      </c>
      <c r="HE9">
        <v>28.715</v>
      </c>
      <c r="HF9">
        <v>30.041</v>
      </c>
      <c r="HG9">
        <v>29.305</v>
      </c>
      <c r="HH9">
        <v>28.67</v>
      </c>
      <c r="HI9">
        <v>28.568000000000001</v>
      </c>
      <c r="HJ9">
        <v>28.399000000000001</v>
      </c>
      <c r="HK9">
        <v>28.827000000000002</v>
      </c>
      <c r="HL9">
        <v>29.627000000000002</v>
      </c>
      <c r="HM9">
        <v>31.158000000000001</v>
      </c>
      <c r="HN9">
        <v>30.342000000000002</v>
      </c>
      <c r="HO9">
        <v>29.434999999999999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29</v>
      </c>
      <c r="U12">
        <v>28.6</v>
      </c>
      <c r="V12">
        <v>34.1</v>
      </c>
      <c r="W12">
        <v>35</v>
      </c>
      <c r="X12">
        <v>34.25</v>
      </c>
      <c r="Y12">
        <v>33.5</v>
      </c>
      <c r="Z12">
        <v>31.5</v>
      </c>
      <c r="AA12">
        <v>33</v>
      </c>
      <c r="AB12">
        <v>39</v>
      </c>
      <c r="AC12">
        <v>46</v>
      </c>
      <c r="AD12">
        <v>54</v>
      </c>
      <c r="AE12">
        <v>45.5</v>
      </c>
      <c r="AF12">
        <v>38</v>
      </c>
      <c r="AG12">
        <v>37.5</v>
      </c>
      <c r="AH12">
        <v>39.5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38.5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39.1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39.369999999999997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39.65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39.92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40.19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40.47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40.74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41.02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41.29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41.56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41.84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42.11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42.38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42.66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24</v>
      </c>
      <c r="U13">
        <v>18.850000000000001</v>
      </c>
      <c r="V13">
        <v>22.452000000000002</v>
      </c>
      <c r="W13">
        <v>23.934999999999999</v>
      </c>
      <c r="X13">
        <v>24.161000000000001</v>
      </c>
      <c r="Y13">
        <v>24.298000000000002</v>
      </c>
      <c r="Z13">
        <v>24.733000000000001</v>
      </c>
      <c r="AA13">
        <v>24.419</v>
      </c>
      <c r="AB13">
        <v>23.917000000000002</v>
      </c>
      <c r="AC13">
        <v>31.194000000000003</v>
      </c>
      <c r="AD13">
        <v>31.694000000000003</v>
      </c>
      <c r="AE13">
        <v>25.55</v>
      </c>
      <c r="AF13">
        <v>25.984000000000002</v>
      </c>
      <c r="AG13">
        <v>23.958000000000002</v>
      </c>
      <c r="AH13">
        <v>23.311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27.194000000000003</v>
      </c>
      <c r="AS13">
        <v>23.45</v>
      </c>
      <c r="AT13">
        <v>24.298999999999999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24.425000000000001</v>
      </c>
      <c r="BF13">
        <v>24.803000000000001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24.891000000000002</v>
      </c>
      <c r="BR13">
        <v>25.159000000000002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25.327000000000002</v>
      </c>
      <c r="CD13">
        <v>25.298000000000002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26.06</v>
      </c>
      <c r="CL13">
        <v>29.49</v>
      </c>
      <c r="CM13">
        <v>28.278000000000002</v>
      </c>
      <c r="CN13">
        <v>27.961000000000002</v>
      </c>
      <c r="CO13">
        <v>25.74</v>
      </c>
      <c r="CP13">
        <v>25.646000000000001</v>
      </c>
      <c r="CQ13">
        <v>26.504999999999999</v>
      </c>
      <c r="CR13">
        <v>26.974</v>
      </c>
      <c r="CS13">
        <v>26.838000000000001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25.897000000000002</v>
      </c>
      <c r="DB13">
        <v>26.133000000000003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26.247</v>
      </c>
      <c r="DN13">
        <v>26.422000000000001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26.774999999999999</v>
      </c>
      <c r="DZ13">
        <v>26.698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27.065000000000001</v>
      </c>
      <c r="EL13">
        <v>26.948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27.344000000000001</v>
      </c>
      <c r="EX13">
        <v>27.018000000000001</v>
      </c>
      <c r="EY13">
        <v>27.778000000000002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27.623000000000001</v>
      </c>
      <c r="FJ13">
        <v>27.27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27.698</v>
      </c>
      <c r="FV13">
        <v>27.673000000000002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27.766000000000002</v>
      </c>
      <c r="GH13">
        <v>27.896000000000001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26.393000000000001</v>
      </c>
      <c r="GP13">
        <v>28.753</v>
      </c>
      <c r="GQ13">
        <v>29.066000000000003</v>
      </c>
      <c r="GR13">
        <v>29.576000000000001</v>
      </c>
      <c r="GS13">
        <v>28.194000000000003</v>
      </c>
      <c r="GT13">
        <v>28.119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26.574000000000002</v>
      </c>
      <c r="HB13">
        <v>28.948</v>
      </c>
      <c r="HC13">
        <v>29.261000000000003</v>
      </c>
      <c r="HD13">
        <v>29.772000000000002</v>
      </c>
      <c r="HE13">
        <v>28.376000000000001</v>
      </c>
      <c r="HF13">
        <v>28.138000000000002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26.754999999999999</v>
      </c>
      <c r="HN13">
        <v>29.144000000000002</v>
      </c>
      <c r="HO13">
        <v>28.937000000000001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27.75</v>
      </c>
      <c r="U14">
        <v>27.75</v>
      </c>
      <c r="V14">
        <v>32.1</v>
      </c>
      <c r="W14">
        <v>32.75</v>
      </c>
      <c r="X14">
        <v>32.25</v>
      </c>
      <c r="Y14">
        <v>31.75</v>
      </c>
      <c r="Z14">
        <v>31</v>
      </c>
      <c r="AA14">
        <v>35</v>
      </c>
      <c r="AB14">
        <v>43</v>
      </c>
      <c r="AC14">
        <v>50.25</v>
      </c>
      <c r="AD14">
        <v>59.5</v>
      </c>
      <c r="AE14">
        <v>48.75</v>
      </c>
      <c r="AF14">
        <v>36</v>
      </c>
      <c r="AG14">
        <v>34.75</v>
      </c>
      <c r="AH14">
        <v>35.25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35.75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36.4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36.67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36.93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37.200000000000003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37.47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37.74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38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38.270000000000003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38.54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38.81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39.07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39.340000000000003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39.61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39.880000000000003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22.25</v>
      </c>
      <c r="U15" s="247">
        <v>18.728999999999999</v>
      </c>
      <c r="V15" s="247">
        <v>21.197000000000003</v>
      </c>
      <c r="W15" s="247">
        <v>21.835000000000001</v>
      </c>
      <c r="X15" s="247">
        <v>22.018000000000001</v>
      </c>
      <c r="Y15" s="247">
        <v>22.077000000000002</v>
      </c>
      <c r="Z15" s="247">
        <v>22.3</v>
      </c>
      <c r="AA15" s="247">
        <v>21.29</v>
      </c>
      <c r="AB15" s="247">
        <v>20.25</v>
      </c>
      <c r="AC15" s="247">
        <v>30.164999999999999</v>
      </c>
      <c r="AD15" s="247">
        <v>30.629000000000001</v>
      </c>
      <c r="AE15" s="247">
        <v>24.574999999999999</v>
      </c>
      <c r="AF15" s="247">
        <v>24.484000000000002</v>
      </c>
      <c r="AG15" s="247">
        <v>23.584</v>
      </c>
      <c r="AH15" s="247">
        <v>21.669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22.459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23.45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23.956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24.438000000000002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24.877000000000002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25.121000000000002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25.488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25.984000000000002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26.276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26.583000000000002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26.862000000000002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27.021000000000001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27.156000000000002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27.517000000000003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27.716000000000001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28.75</v>
      </c>
      <c r="U16">
        <v>28.75</v>
      </c>
      <c r="V16">
        <v>34.1</v>
      </c>
      <c r="W16">
        <v>34.25</v>
      </c>
      <c r="X16">
        <v>33.5</v>
      </c>
      <c r="Y16">
        <v>33</v>
      </c>
      <c r="Z16">
        <v>33</v>
      </c>
      <c r="AA16">
        <v>38</v>
      </c>
      <c r="AB16">
        <v>48</v>
      </c>
      <c r="AC16">
        <v>57.25</v>
      </c>
      <c r="AD16">
        <v>69.5</v>
      </c>
      <c r="AE16">
        <v>55.75</v>
      </c>
      <c r="AF16">
        <v>38.5</v>
      </c>
      <c r="AG16">
        <v>36.75</v>
      </c>
      <c r="AH16">
        <v>37.25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38.380000000000003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38.81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39.19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39.51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39.799999999999997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40.08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40.31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40.54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40.76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40.94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41.1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41.23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41.35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41.48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22.75</v>
      </c>
      <c r="U17">
        <v>19.228999999999999</v>
      </c>
      <c r="V17">
        <v>22.197000000000003</v>
      </c>
      <c r="W17">
        <v>22.585000000000001</v>
      </c>
      <c r="X17">
        <v>22.648</v>
      </c>
      <c r="Y17">
        <v>22.707000000000001</v>
      </c>
      <c r="Z17">
        <v>23.3</v>
      </c>
      <c r="AA17">
        <v>22.79</v>
      </c>
      <c r="AB17">
        <v>22.75</v>
      </c>
      <c r="AC17">
        <v>33.664999999999999</v>
      </c>
      <c r="AD17">
        <v>35.629000000000005</v>
      </c>
      <c r="AE17">
        <v>28.074999999999999</v>
      </c>
      <c r="AF17">
        <v>25.734000000000002</v>
      </c>
      <c r="AG17">
        <v>24.584</v>
      </c>
      <c r="AH17">
        <v>22.669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23.339000000000002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24.44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25.026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25.568000000000001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26.037000000000003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26.291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26.658000000000001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27.134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27.406000000000002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27.693000000000001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27.922000000000001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28.031000000000002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28.096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28.387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28.516000000000002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27.563000000000002</v>
      </c>
      <c r="W21">
        <v>27.563000000000002</v>
      </c>
      <c r="X21">
        <v>26.063000000000002</v>
      </c>
      <c r="Y21">
        <v>23.625</v>
      </c>
      <c r="Z21">
        <v>21.938000000000002</v>
      </c>
      <c r="AA21">
        <v>20.625</v>
      </c>
      <c r="AB21">
        <v>21.563000000000002</v>
      </c>
      <c r="AC21">
        <v>30.938000000000002</v>
      </c>
      <c r="AD21">
        <v>36.375</v>
      </c>
      <c r="AE21">
        <v>31.125</v>
      </c>
      <c r="AF21">
        <v>27.75</v>
      </c>
      <c r="AG21">
        <v>25.5</v>
      </c>
      <c r="AH21">
        <v>27.1875</v>
      </c>
      <c r="AI21">
        <v>30.375</v>
      </c>
      <c r="AJ21">
        <v>30</v>
      </c>
      <c r="AK21">
        <v>25.875</v>
      </c>
      <c r="AL21">
        <v>23.625</v>
      </c>
      <c r="AM21">
        <v>21</v>
      </c>
      <c r="AN21">
        <v>21.75</v>
      </c>
      <c r="AO21">
        <v>35.625</v>
      </c>
      <c r="AP21">
        <v>41.625</v>
      </c>
      <c r="AQ21">
        <v>34.313000000000002</v>
      </c>
      <c r="AR21">
        <v>29.438000000000002</v>
      </c>
      <c r="AS21">
        <v>26.625</v>
      </c>
      <c r="AT21">
        <v>28.125</v>
      </c>
      <c r="AU21">
        <v>30.488000000000003</v>
      </c>
      <c r="AV21">
        <v>30.164999999999999</v>
      </c>
      <c r="AW21">
        <v>26.617000000000001</v>
      </c>
      <c r="AX21">
        <v>24.69</v>
      </c>
      <c r="AY21">
        <v>22.433</v>
      </c>
      <c r="AZ21">
        <v>23.077999999999999</v>
      </c>
      <c r="BA21">
        <v>34.994999999999997</v>
      </c>
      <c r="BB21">
        <v>40.148000000000003</v>
      </c>
      <c r="BC21">
        <v>33.869999999999997</v>
      </c>
      <c r="BD21">
        <v>29.684999999999999</v>
      </c>
      <c r="BE21">
        <v>27.27</v>
      </c>
      <c r="BF21">
        <v>28.56</v>
      </c>
      <c r="BG21">
        <v>30.614999999999998</v>
      </c>
      <c r="BH21">
        <v>30.337</v>
      </c>
      <c r="BI21">
        <v>27.3</v>
      </c>
      <c r="BJ21">
        <v>25.641999999999999</v>
      </c>
      <c r="BK21">
        <v>23.707000000000001</v>
      </c>
      <c r="BL21">
        <v>24.262</v>
      </c>
      <c r="BM21">
        <v>34.5</v>
      </c>
      <c r="BN21">
        <v>38.924999999999997</v>
      </c>
      <c r="BO21">
        <v>33.532000000000004</v>
      </c>
      <c r="BP21">
        <v>29.94</v>
      </c>
      <c r="BQ21">
        <v>27.87</v>
      </c>
      <c r="BR21">
        <v>28.973000000000003</v>
      </c>
      <c r="BS21">
        <v>30.863000000000003</v>
      </c>
      <c r="BT21">
        <v>30.614999999999998</v>
      </c>
      <c r="BU21">
        <v>27.848000000000003</v>
      </c>
      <c r="BV21">
        <v>26.34</v>
      </c>
      <c r="BW21">
        <v>24.577999999999999</v>
      </c>
      <c r="BX21">
        <v>25.08</v>
      </c>
      <c r="BY21">
        <v>34.402999999999999</v>
      </c>
      <c r="BZ21">
        <v>38.43</v>
      </c>
      <c r="CA21">
        <v>33.524999999999999</v>
      </c>
      <c r="CB21">
        <v>30.247</v>
      </c>
      <c r="CC21">
        <v>28.364999999999998</v>
      </c>
      <c r="CD21">
        <v>29.37</v>
      </c>
      <c r="CE21">
        <v>31.117000000000001</v>
      </c>
      <c r="CF21">
        <v>30.892000000000003</v>
      </c>
      <c r="CG21">
        <v>28.372</v>
      </c>
      <c r="CH21">
        <v>27</v>
      </c>
      <c r="CI21">
        <v>25.395</v>
      </c>
      <c r="CJ21">
        <v>25.86</v>
      </c>
      <c r="CK21">
        <v>34.343000000000004</v>
      </c>
      <c r="CL21">
        <v>38.01</v>
      </c>
      <c r="CM21">
        <v>33.54</v>
      </c>
      <c r="CN21">
        <v>30.57</v>
      </c>
      <c r="CO21">
        <v>28.852</v>
      </c>
      <c r="CP21">
        <v>29.767000000000003</v>
      </c>
      <c r="CQ21">
        <v>31.433</v>
      </c>
      <c r="CR21">
        <v>31.223000000000003</v>
      </c>
      <c r="CS21">
        <v>28.875</v>
      </c>
      <c r="CT21">
        <v>27.6</v>
      </c>
      <c r="CU21">
        <v>26.108000000000001</v>
      </c>
      <c r="CV21">
        <v>26.543000000000003</v>
      </c>
      <c r="CW21">
        <v>34.44</v>
      </c>
      <c r="CX21">
        <v>37.852000000000004</v>
      </c>
      <c r="CY21">
        <v>33.697000000000003</v>
      </c>
      <c r="CZ21">
        <v>30.922000000000001</v>
      </c>
      <c r="DA21">
        <v>29.324999999999999</v>
      </c>
      <c r="DB21">
        <v>30.188000000000002</v>
      </c>
      <c r="DC21">
        <v>31.754999999999999</v>
      </c>
      <c r="DD21">
        <v>31.56</v>
      </c>
      <c r="DE21">
        <v>29.378</v>
      </c>
      <c r="DF21">
        <v>28.184999999999999</v>
      </c>
      <c r="DG21">
        <v>26.797000000000001</v>
      </c>
      <c r="DH21">
        <v>27.203000000000003</v>
      </c>
      <c r="DI21">
        <v>34.553000000000004</v>
      </c>
      <c r="DJ21">
        <v>37.74</v>
      </c>
      <c r="DK21">
        <v>33.862000000000002</v>
      </c>
      <c r="DL21">
        <v>31.282</v>
      </c>
      <c r="DM21">
        <v>29.797000000000001</v>
      </c>
      <c r="DN21">
        <v>30.593</v>
      </c>
      <c r="DO21">
        <v>32.078000000000003</v>
      </c>
      <c r="DP21">
        <v>31.898000000000003</v>
      </c>
      <c r="DQ21">
        <v>29.864999999999998</v>
      </c>
      <c r="DR21">
        <v>28.762</v>
      </c>
      <c r="DS21">
        <v>27.465</v>
      </c>
      <c r="DT21">
        <v>27.84</v>
      </c>
      <c r="DU21">
        <v>34.688000000000002</v>
      </c>
      <c r="DV21">
        <v>37.65</v>
      </c>
      <c r="DW21">
        <v>34.049999999999997</v>
      </c>
      <c r="DX21">
        <v>31.642000000000003</v>
      </c>
      <c r="DY21">
        <v>30.262</v>
      </c>
      <c r="DZ21">
        <v>31.004999999999999</v>
      </c>
      <c r="EA21">
        <v>32.407000000000004</v>
      </c>
      <c r="EB21">
        <v>32.242000000000004</v>
      </c>
      <c r="EC21">
        <v>30.344999999999999</v>
      </c>
      <c r="ED21">
        <v>29.317</v>
      </c>
      <c r="EE21">
        <v>28.117000000000001</v>
      </c>
      <c r="EF21">
        <v>28.462</v>
      </c>
      <c r="EG21">
        <v>34.837000000000003</v>
      </c>
      <c r="EH21">
        <v>37.597000000000001</v>
      </c>
      <c r="EI21">
        <v>34.244999999999997</v>
      </c>
      <c r="EJ21">
        <v>32.01</v>
      </c>
      <c r="EK21">
        <v>30.72</v>
      </c>
      <c r="EL21">
        <v>31.41</v>
      </c>
      <c r="EM21">
        <v>32.737000000000002</v>
      </c>
      <c r="EN21">
        <v>32.58</v>
      </c>
      <c r="EO21">
        <v>30.824999999999999</v>
      </c>
      <c r="EP21">
        <v>29.864999999999998</v>
      </c>
      <c r="EQ21">
        <v>28.747</v>
      </c>
      <c r="ER21">
        <v>29.07</v>
      </c>
      <c r="ES21">
        <v>35.002000000000002</v>
      </c>
      <c r="ET21">
        <v>37.575000000000003</v>
      </c>
      <c r="EU21">
        <v>34.447000000000003</v>
      </c>
      <c r="EV21">
        <v>32.369999999999997</v>
      </c>
      <c r="EW21">
        <v>31.17</v>
      </c>
      <c r="EX21">
        <v>31.815000000000001</v>
      </c>
      <c r="EY21">
        <v>33.119999999999997</v>
      </c>
      <c r="EZ21">
        <v>32.962000000000003</v>
      </c>
      <c r="FA21">
        <v>31.184999999999999</v>
      </c>
      <c r="FB21">
        <v>30.21</v>
      </c>
      <c r="FC21">
        <v>29.078000000000003</v>
      </c>
      <c r="FD21">
        <v>29.407</v>
      </c>
      <c r="FE21">
        <v>35.414999999999999</v>
      </c>
      <c r="FF21">
        <v>38.01</v>
      </c>
      <c r="FG21">
        <v>34.852000000000004</v>
      </c>
      <c r="FH21">
        <v>32.744999999999997</v>
      </c>
      <c r="FI21">
        <v>31.53</v>
      </c>
      <c r="FJ21">
        <v>32.182000000000002</v>
      </c>
      <c r="FK21">
        <v>33.502000000000002</v>
      </c>
      <c r="FL21">
        <v>33.344999999999999</v>
      </c>
      <c r="FM21">
        <v>31.545000000000002</v>
      </c>
      <c r="FN21">
        <v>30.563000000000002</v>
      </c>
      <c r="FO21">
        <v>29.414999999999999</v>
      </c>
      <c r="FP21">
        <v>29.745000000000001</v>
      </c>
      <c r="FQ21">
        <v>35.82</v>
      </c>
      <c r="FR21">
        <v>38.453000000000003</v>
      </c>
      <c r="FS21">
        <v>35.25</v>
      </c>
      <c r="FT21">
        <v>33.119999999999997</v>
      </c>
      <c r="FU21">
        <v>31.898000000000003</v>
      </c>
      <c r="FV21">
        <v>32.557000000000002</v>
      </c>
      <c r="FW21">
        <v>33.884999999999998</v>
      </c>
      <c r="FX21">
        <v>33.72</v>
      </c>
      <c r="FY21">
        <v>31.898000000000003</v>
      </c>
      <c r="FZ21">
        <v>30.907</v>
      </c>
      <c r="GA21">
        <v>29.753</v>
      </c>
      <c r="GB21">
        <v>30.082000000000001</v>
      </c>
      <c r="GC21">
        <v>36.233000000000004</v>
      </c>
      <c r="GD21">
        <v>38.888000000000005</v>
      </c>
      <c r="GE21">
        <v>35.655000000000001</v>
      </c>
      <c r="GF21">
        <v>33.502000000000002</v>
      </c>
      <c r="GG21">
        <v>32.258000000000003</v>
      </c>
      <c r="GH21">
        <v>32.924999999999997</v>
      </c>
      <c r="GI21">
        <v>34.267000000000003</v>
      </c>
      <c r="GJ21">
        <v>34.102000000000004</v>
      </c>
      <c r="GK21">
        <v>32.258000000000003</v>
      </c>
      <c r="GL21">
        <v>31.26</v>
      </c>
      <c r="GM21">
        <v>30.082000000000001</v>
      </c>
      <c r="GN21">
        <v>30.427000000000003</v>
      </c>
      <c r="GO21">
        <v>36.638000000000005</v>
      </c>
      <c r="GP21">
        <v>39.322000000000003</v>
      </c>
      <c r="GQ21">
        <v>36.053000000000004</v>
      </c>
      <c r="GR21">
        <v>33.877000000000002</v>
      </c>
      <c r="GS21">
        <v>32.625</v>
      </c>
      <c r="GT21">
        <v>33.299999999999997</v>
      </c>
      <c r="GU21">
        <v>34.65</v>
      </c>
      <c r="GV21">
        <v>34.484999999999999</v>
      </c>
      <c r="GW21">
        <v>32.617000000000004</v>
      </c>
      <c r="GX21">
        <v>31.605</v>
      </c>
      <c r="GY21">
        <v>30.42</v>
      </c>
      <c r="GZ21">
        <v>30.765000000000001</v>
      </c>
      <c r="HA21">
        <v>37.042000000000002</v>
      </c>
      <c r="HB21">
        <v>39.765000000000001</v>
      </c>
      <c r="HC21">
        <v>36.457999999999998</v>
      </c>
      <c r="HD21">
        <v>34.252000000000002</v>
      </c>
      <c r="HE21">
        <v>32.984999999999999</v>
      </c>
      <c r="HF21">
        <v>33.667000000000002</v>
      </c>
      <c r="HG21">
        <v>35.032000000000004</v>
      </c>
      <c r="HH21">
        <v>34.86</v>
      </c>
      <c r="HI21">
        <v>32.977000000000004</v>
      </c>
      <c r="HJ21">
        <v>31.95</v>
      </c>
      <c r="HK21">
        <v>30.758000000000003</v>
      </c>
      <c r="HL21">
        <v>31.102</v>
      </c>
      <c r="HM21">
        <v>37.454999999999998</v>
      </c>
      <c r="HN21">
        <v>40.200000000000003</v>
      </c>
      <c r="HO21">
        <v>36.854999999999997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27.75</v>
      </c>
      <c r="W22">
        <v>27.563000000000002</v>
      </c>
      <c r="X22">
        <v>25.988</v>
      </c>
      <c r="Y22">
        <v>23.625</v>
      </c>
      <c r="Z22">
        <v>23.438000000000002</v>
      </c>
      <c r="AA22">
        <v>22.5</v>
      </c>
      <c r="AB22">
        <v>23.438000000000002</v>
      </c>
      <c r="AC22">
        <v>33.188000000000002</v>
      </c>
      <c r="AD22">
        <v>38.25</v>
      </c>
      <c r="AE22">
        <v>33.75</v>
      </c>
      <c r="AF22">
        <v>27.75</v>
      </c>
      <c r="AG22">
        <v>25.5</v>
      </c>
      <c r="AH22">
        <v>27.188000000000002</v>
      </c>
      <c r="AI22">
        <v>30.375</v>
      </c>
      <c r="AJ22">
        <v>30.188000000000002</v>
      </c>
      <c r="AK22">
        <v>26.063000000000002</v>
      </c>
      <c r="AL22">
        <v>26.25</v>
      </c>
      <c r="AM22">
        <v>23.625</v>
      </c>
      <c r="AN22">
        <v>24.188000000000002</v>
      </c>
      <c r="AO22">
        <v>39</v>
      </c>
      <c r="AP22">
        <v>44.25</v>
      </c>
      <c r="AQ22">
        <v>36.938000000000002</v>
      </c>
      <c r="AR22">
        <v>29.625</v>
      </c>
      <c r="AS22">
        <v>26.813000000000002</v>
      </c>
      <c r="AT22">
        <v>28.313000000000002</v>
      </c>
      <c r="AU22">
        <v>30.683</v>
      </c>
      <c r="AV22">
        <v>30.524999999999999</v>
      </c>
      <c r="AW22">
        <v>26.984999999999999</v>
      </c>
      <c r="AX22">
        <v>27.15</v>
      </c>
      <c r="AY22">
        <v>24.891999999999999</v>
      </c>
      <c r="AZ22">
        <v>25.38</v>
      </c>
      <c r="BA22">
        <v>38.1</v>
      </c>
      <c r="BB22">
        <v>42.608000000000004</v>
      </c>
      <c r="BC22">
        <v>36.33</v>
      </c>
      <c r="BD22">
        <v>30.052000000000003</v>
      </c>
      <c r="BE22">
        <v>27.637</v>
      </c>
      <c r="BF22">
        <v>28.927000000000003</v>
      </c>
      <c r="BG22">
        <v>31.05</v>
      </c>
      <c r="BH22">
        <v>30.922000000000001</v>
      </c>
      <c r="BI22">
        <v>27.878</v>
      </c>
      <c r="BJ22">
        <v>28.02</v>
      </c>
      <c r="BK22">
        <v>26.085000000000001</v>
      </c>
      <c r="BL22">
        <v>26.504999999999999</v>
      </c>
      <c r="BM22">
        <v>37.454999999999998</v>
      </c>
      <c r="BN22">
        <v>41.333000000000006</v>
      </c>
      <c r="BO22">
        <v>35.94</v>
      </c>
      <c r="BP22">
        <v>30.54</v>
      </c>
      <c r="BQ22">
        <v>28.47</v>
      </c>
      <c r="BR22">
        <v>29.58</v>
      </c>
      <c r="BS22">
        <v>31.62</v>
      </c>
      <c r="BT22">
        <v>31.5</v>
      </c>
      <c r="BU22">
        <v>28.71</v>
      </c>
      <c r="BV22">
        <v>28.844999999999999</v>
      </c>
      <c r="BW22">
        <v>27.074999999999999</v>
      </c>
      <c r="BX22">
        <v>27.457000000000001</v>
      </c>
      <c r="BY22">
        <v>37.484999999999999</v>
      </c>
      <c r="BZ22">
        <v>41.047000000000004</v>
      </c>
      <c r="CA22">
        <v>36.104999999999997</v>
      </c>
      <c r="CB22">
        <v>31.155000000000001</v>
      </c>
      <c r="CC22">
        <v>29.258000000000003</v>
      </c>
      <c r="CD22">
        <v>30.277000000000001</v>
      </c>
      <c r="CE22">
        <v>32.182000000000002</v>
      </c>
      <c r="CF22">
        <v>32.078000000000003</v>
      </c>
      <c r="CG22">
        <v>29.527000000000001</v>
      </c>
      <c r="CH22">
        <v>29.648</v>
      </c>
      <c r="CI22">
        <v>28.02</v>
      </c>
      <c r="CJ22">
        <v>28.38</v>
      </c>
      <c r="CK22">
        <v>37.568000000000005</v>
      </c>
      <c r="CL22">
        <v>40.822000000000003</v>
      </c>
      <c r="CM22">
        <v>36.299999999999997</v>
      </c>
      <c r="CN22">
        <v>31.77</v>
      </c>
      <c r="CO22">
        <v>30.03</v>
      </c>
      <c r="CP22">
        <v>30.968</v>
      </c>
      <c r="CQ22">
        <v>32.752000000000002</v>
      </c>
      <c r="CR22">
        <v>32.648000000000003</v>
      </c>
      <c r="CS22">
        <v>30.262</v>
      </c>
      <c r="CT22">
        <v>30.375</v>
      </c>
      <c r="CU22">
        <v>28.86</v>
      </c>
      <c r="CV22">
        <v>29.19</v>
      </c>
      <c r="CW22">
        <v>37.784999999999997</v>
      </c>
      <c r="CX22">
        <v>40.837000000000003</v>
      </c>
      <c r="CY22">
        <v>36.6</v>
      </c>
      <c r="CZ22">
        <v>32.362000000000002</v>
      </c>
      <c r="DA22">
        <v>30.734999999999999</v>
      </c>
      <c r="DB22">
        <v>31.613000000000003</v>
      </c>
      <c r="DC22">
        <v>33.262999999999998</v>
      </c>
      <c r="DD22">
        <v>33.172000000000004</v>
      </c>
      <c r="DE22">
        <v>30.945</v>
      </c>
      <c r="DF22">
        <v>31.058</v>
      </c>
      <c r="DG22">
        <v>29.64</v>
      </c>
      <c r="DH22">
        <v>29.954999999999998</v>
      </c>
      <c r="DI22">
        <v>37.994999999999997</v>
      </c>
      <c r="DJ22">
        <v>40.852000000000004</v>
      </c>
      <c r="DK22">
        <v>36.892000000000003</v>
      </c>
      <c r="DL22">
        <v>32.932000000000002</v>
      </c>
      <c r="DM22">
        <v>31.418000000000003</v>
      </c>
      <c r="DN22">
        <v>32.234999999999999</v>
      </c>
      <c r="DO22">
        <v>34.020000000000003</v>
      </c>
      <c r="DP22">
        <v>33.93</v>
      </c>
      <c r="DQ22">
        <v>31.837000000000003</v>
      </c>
      <c r="DR22">
        <v>31.942</v>
      </c>
      <c r="DS22">
        <v>30.608000000000001</v>
      </c>
      <c r="DT22">
        <v>30.9</v>
      </c>
      <c r="DU22">
        <v>38.468000000000004</v>
      </c>
      <c r="DV22">
        <v>41.16</v>
      </c>
      <c r="DW22">
        <v>37.432000000000002</v>
      </c>
      <c r="DX22">
        <v>33.712000000000003</v>
      </c>
      <c r="DY22">
        <v>32.28</v>
      </c>
      <c r="DZ22">
        <v>33.053000000000004</v>
      </c>
      <c r="EA22">
        <v>34.770000000000003</v>
      </c>
      <c r="EB22">
        <v>34.688000000000002</v>
      </c>
      <c r="EC22">
        <v>32.722000000000001</v>
      </c>
      <c r="ED22">
        <v>32.82</v>
      </c>
      <c r="EE22">
        <v>31.567</v>
      </c>
      <c r="EF22">
        <v>31.844999999999999</v>
      </c>
      <c r="EG22">
        <v>38.954999999999998</v>
      </c>
      <c r="EH22">
        <v>41.49</v>
      </c>
      <c r="EI22">
        <v>37.987499999999997</v>
      </c>
      <c r="EJ22">
        <v>34.484999999999999</v>
      </c>
      <c r="EK22">
        <v>33.142000000000003</v>
      </c>
      <c r="EL22">
        <v>33.869999999999997</v>
      </c>
      <c r="EM22">
        <v>35.520000000000003</v>
      </c>
      <c r="EN22">
        <v>35.445</v>
      </c>
      <c r="EO22">
        <v>33.6</v>
      </c>
      <c r="EP22">
        <v>33.69</v>
      </c>
      <c r="EQ22">
        <v>32.512999999999998</v>
      </c>
      <c r="ER22">
        <v>32.774999999999999</v>
      </c>
      <c r="ES22">
        <v>39.465000000000003</v>
      </c>
      <c r="ET22">
        <v>41.843000000000004</v>
      </c>
      <c r="EU22">
        <v>38.549999999999997</v>
      </c>
      <c r="EV22">
        <v>35.258000000000003</v>
      </c>
      <c r="EW22">
        <v>33.998000000000005</v>
      </c>
      <c r="EX22">
        <v>34.688000000000002</v>
      </c>
      <c r="EY22">
        <v>36.270000000000003</v>
      </c>
      <c r="EZ22">
        <v>36.195</v>
      </c>
      <c r="FA22">
        <v>34.305</v>
      </c>
      <c r="FB22">
        <v>34.402999999999999</v>
      </c>
      <c r="FC22">
        <v>33.203000000000003</v>
      </c>
      <c r="FD22">
        <v>33.465000000000003</v>
      </c>
      <c r="FE22">
        <v>40.29</v>
      </c>
      <c r="FF22">
        <v>42.72</v>
      </c>
      <c r="FG22">
        <v>39.36</v>
      </c>
      <c r="FH22">
        <v>36</v>
      </c>
      <c r="FI22">
        <v>34.718000000000004</v>
      </c>
      <c r="FJ22">
        <v>35.414999999999999</v>
      </c>
      <c r="FK22">
        <v>37.020000000000003</v>
      </c>
      <c r="FL22">
        <v>36.945</v>
      </c>
      <c r="FM22">
        <v>35.01</v>
      </c>
      <c r="FN22">
        <v>35.108000000000004</v>
      </c>
      <c r="FO22">
        <v>33.884999999999998</v>
      </c>
      <c r="FP22">
        <v>34.155000000000001</v>
      </c>
      <c r="FQ22">
        <v>41.123000000000005</v>
      </c>
      <c r="FR22">
        <v>43.597000000000001</v>
      </c>
      <c r="FS22">
        <v>40.17</v>
      </c>
      <c r="FT22">
        <v>36.742000000000004</v>
      </c>
      <c r="FU22">
        <v>35.43</v>
      </c>
      <c r="FV22">
        <v>36.142000000000003</v>
      </c>
      <c r="FW22">
        <v>37.770000000000003</v>
      </c>
      <c r="FX22">
        <v>37.688000000000002</v>
      </c>
      <c r="FY22">
        <v>35.722000000000001</v>
      </c>
      <c r="FZ22">
        <v>35.82</v>
      </c>
      <c r="GA22">
        <v>34.568000000000005</v>
      </c>
      <c r="GB22">
        <v>34.844999999999999</v>
      </c>
      <c r="GC22">
        <v>41.954999999999998</v>
      </c>
      <c r="GD22">
        <v>44.483000000000004</v>
      </c>
      <c r="GE22">
        <v>40.987499999999997</v>
      </c>
      <c r="GF22">
        <v>37.484999999999999</v>
      </c>
      <c r="GG22">
        <v>36.142000000000003</v>
      </c>
      <c r="GH22">
        <v>36.877000000000002</v>
      </c>
      <c r="GI22">
        <v>38.520000000000003</v>
      </c>
      <c r="GJ22">
        <v>38.438000000000002</v>
      </c>
      <c r="GK22">
        <v>36.428000000000004</v>
      </c>
      <c r="GL22">
        <v>36.532000000000004</v>
      </c>
      <c r="GM22">
        <v>35.258000000000003</v>
      </c>
      <c r="GN22">
        <v>35.534999999999997</v>
      </c>
      <c r="GO22">
        <v>42.788000000000004</v>
      </c>
      <c r="GP22">
        <v>45.36</v>
      </c>
      <c r="GQ22">
        <v>41.797000000000004</v>
      </c>
      <c r="GR22">
        <v>38.227000000000004</v>
      </c>
      <c r="GS22">
        <v>36.862000000000002</v>
      </c>
      <c r="GT22">
        <v>37.604999999999997</v>
      </c>
      <c r="GU22">
        <v>39.270000000000003</v>
      </c>
      <c r="GV22">
        <v>39.188000000000002</v>
      </c>
      <c r="GW22">
        <v>37.14</v>
      </c>
      <c r="GX22">
        <v>37.237000000000002</v>
      </c>
      <c r="GY22">
        <v>35.94</v>
      </c>
      <c r="GZ22">
        <v>36.225000000000001</v>
      </c>
      <c r="HA22">
        <v>43.62</v>
      </c>
      <c r="HB22">
        <v>46.244999999999997</v>
      </c>
      <c r="HC22">
        <v>42.608000000000004</v>
      </c>
      <c r="HD22">
        <v>38.97</v>
      </c>
      <c r="HE22">
        <v>37.575000000000003</v>
      </c>
      <c r="HF22">
        <v>38.332999999999998</v>
      </c>
      <c r="HG22">
        <v>40.020000000000003</v>
      </c>
      <c r="HH22">
        <v>39.93</v>
      </c>
      <c r="HI22">
        <v>37.844999999999999</v>
      </c>
      <c r="HJ22">
        <v>37.950000000000003</v>
      </c>
      <c r="HK22">
        <v>36.623000000000005</v>
      </c>
      <c r="HL22">
        <v>36.914999999999999</v>
      </c>
      <c r="HM22">
        <v>44.445</v>
      </c>
      <c r="HN22">
        <v>47.123000000000005</v>
      </c>
      <c r="HO22">
        <v>43.417000000000002</v>
      </c>
    </row>
    <row r="23" spans="1:223" ht="13.2" x14ac:dyDescent="0.25">
      <c r="A23" t="s">
        <v>131</v>
      </c>
      <c r="B23" s="248" t="s">
        <v>181</v>
      </c>
      <c r="T23">
        <v>21.38</v>
      </c>
      <c r="U23">
        <v>22.31</v>
      </c>
      <c r="V23">
        <v>27.563000000000002</v>
      </c>
      <c r="W23">
        <v>27.563000000000002</v>
      </c>
      <c r="X23">
        <v>26.813000000000002</v>
      </c>
      <c r="Y23">
        <v>25.875</v>
      </c>
      <c r="Z23">
        <v>23.625</v>
      </c>
      <c r="AA23">
        <v>23.438000000000002</v>
      </c>
      <c r="AB23">
        <v>28.313000000000002</v>
      </c>
      <c r="AC23">
        <v>34.688000000000002</v>
      </c>
      <c r="AD23">
        <v>40.125</v>
      </c>
      <c r="AE23">
        <v>33.563000000000002</v>
      </c>
      <c r="AF23">
        <v>28.688000000000002</v>
      </c>
      <c r="AG23">
        <v>27</v>
      </c>
      <c r="AH23">
        <v>29.438000000000002</v>
      </c>
      <c r="AI23">
        <v>32.25</v>
      </c>
      <c r="AJ23">
        <v>30.75</v>
      </c>
      <c r="AK23">
        <v>29.25</v>
      </c>
      <c r="AL23">
        <v>26.625</v>
      </c>
      <c r="AM23">
        <v>26.813000000000002</v>
      </c>
      <c r="AN23">
        <v>30.563000000000002</v>
      </c>
      <c r="AO23">
        <v>38.25</v>
      </c>
      <c r="AP23">
        <v>44.625</v>
      </c>
      <c r="AQ23">
        <v>41.063000000000002</v>
      </c>
      <c r="AR23">
        <v>31.313000000000002</v>
      </c>
      <c r="AS23">
        <v>30</v>
      </c>
      <c r="AT23">
        <v>30.563000000000002</v>
      </c>
      <c r="AU23">
        <v>32.61</v>
      </c>
      <c r="AV23">
        <v>31.328000000000003</v>
      </c>
      <c r="AW23">
        <v>30.038</v>
      </c>
      <c r="AX23">
        <v>27.788</v>
      </c>
      <c r="AY23">
        <v>27.945</v>
      </c>
      <c r="AZ23">
        <v>31.163</v>
      </c>
      <c r="BA23">
        <v>37.763000000000005</v>
      </c>
      <c r="BB23">
        <v>43.23</v>
      </c>
      <c r="BC23">
        <v>40.17</v>
      </c>
      <c r="BD23">
        <v>31.808</v>
      </c>
      <c r="BE23">
        <v>30.683</v>
      </c>
      <c r="BF23">
        <v>31.163</v>
      </c>
      <c r="BG23">
        <v>32.924999999999997</v>
      </c>
      <c r="BH23">
        <v>31.823</v>
      </c>
      <c r="BI23">
        <v>30.72</v>
      </c>
      <c r="BJ23">
        <v>28.793000000000003</v>
      </c>
      <c r="BK23">
        <v>28.927000000000003</v>
      </c>
      <c r="BL23">
        <v>31.688000000000002</v>
      </c>
      <c r="BM23">
        <v>37.335000000000001</v>
      </c>
      <c r="BN23">
        <v>42.023000000000003</v>
      </c>
      <c r="BO23">
        <v>39.405000000000001</v>
      </c>
      <c r="BP23">
        <v>32.234999999999999</v>
      </c>
      <c r="BQ23">
        <v>31.274999999999999</v>
      </c>
      <c r="BR23">
        <v>31.688000000000002</v>
      </c>
      <c r="BS23">
        <v>33.18</v>
      </c>
      <c r="BT23">
        <v>32.182000000000002</v>
      </c>
      <c r="BU23">
        <v>31.177000000000003</v>
      </c>
      <c r="BV23">
        <v>29.43</v>
      </c>
      <c r="BW23">
        <v>29.558</v>
      </c>
      <c r="BX23">
        <v>32.055</v>
      </c>
      <c r="BY23">
        <v>37.178000000000004</v>
      </c>
      <c r="BZ23">
        <v>41.422000000000004</v>
      </c>
      <c r="CA23">
        <v>39.053000000000004</v>
      </c>
      <c r="CB23">
        <v>32.557000000000002</v>
      </c>
      <c r="CC23">
        <v>31.688000000000002</v>
      </c>
      <c r="CD23">
        <v>32.063000000000002</v>
      </c>
      <c r="CE23">
        <v>33.428000000000004</v>
      </c>
      <c r="CF23">
        <v>32.527999999999999</v>
      </c>
      <c r="CG23">
        <v>31.62</v>
      </c>
      <c r="CH23">
        <v>30.038</v>
      </c>
      <c r="CI23">
        <v>30.15</v>
      </c>
      <c r="CJ23">
        <v>32.414999999999999</v>
      </c>
      <c r="CK23">
        <v>37.049999999999997</v>
      </c>
      <c r="CL23">
        <v>40.898000000000003</v>
      </c>
      <c r="CM23">
        <v>38.752000000000002</v>
      </c>
      <c r="CN23">
        <v>32.865000000000002</v>
      </c>
      <c r="CO23">
        <v>32.078000000000003</v>
      </c>
      <c r="CP23">
        <v>32.414999999999999</v>
      </c>
      <c r="CQ23">
        <v>33.667000000000002</v>
      </c>
      <c r="CR23">
        <v>32.835000000000001</v>
      </c>
      <c r="CS23">
        <v>31.995000000000001</v>
      </c>
      <c r="CT23">
        <v>30.532</v>
      </c>
      <c r="CU23">
        <v>30.637</v>
      </c>
      <c r="CV23">
        <v>32.729999999999997</v>
      </c>
      <c r="CW23">
        <v>37.027999999999999</v>
      </c>
      <c r="CX23">
        <v>40.590000000000003</v>
      </c>
      <c r="CY23">
        <v>38.602000000000004</v>
      </c>
      <c r="CZ23">
        <v>33.157000000000004</v>
      </c>
      <c r="DA23">
        <v>32.422000000000004</v>
      </c>
      <c r="DB23">
        <v>32.737000000000002</v>
      </c>
      <c r="DC23">
        <v>33.945</v>
      </c>
      <c r="DD23">
        <v>33.172000000000004</v>
      </c>
      <c r="DE23">
        <v>32.392000000000003</v>
      </c>
      <c r="DF23">
        <v>31.035</v>
      </c>
      <c r="DG23">
        <v>31.133000000000003</v>
      </c>
      <c r="DH23">
        <v>33.082999999999998</v>
      </c>
      <c r="DI23">
        <v>37.064999999999998</v>
      </c>
      <c r="DJ23">
        <v>40.373000000000005</v>
      </c>
      <c r="DK23">
        <v>38.527999999999999</v>
      </c>
      <c r="DL23">
        <v>33.472000000000001</v>
      </c>
      <c r="DM23">
        <v>32.797000000000004</v>
      </c>
      <c r="DN23">
        <v>33.090000000000003</v>
      </c>
      <c r="DO23">
        <v>34.222000000000001</v>
      </c>
      <c r="DP23">
        <v>33.502000000000002</v>
      </c>
      <c r="DQ23">
        <v>32.79</v>
      </c>
      <c r="DR23">
        <v>31.53</v>
      </c>
      <c r="DS23">
        <v>31.62</v>
      </c>
      <c r="DT23">
        <v>33.42</v>
      </c>
      <c r="DU23">
        <v>37.117000000000004</v>
      </c>
      <c r="DV23">
        <v>40.178000000000004</v>
      </c>
      <c r="DW23">
        <v>38.468000000000004</v>
      </c>
      <c r="DX23">
        <v>33.788000000000004</v>
      </c>
      <c r="DY23">
        <v>33.157000000000004</v>
      </c>
      <c r="DZ23">
        <v>33.435000000000002</v>
      </c>
      <c r="EA23">
        <v>34.5</v>
      </c>
      <c r="EB23">
        <v>33.832999999999998</v>
      </c>
      <c r="EC23">
        <v>33.172000000000004</v>
      </c>
      <c r="ED23">
        <v>32.002000000000002</v>
      </c>
      <c r="EE23">
        <v>32.085000000000001</v>
      </c>
      <c r="EF23">
        <v>33.758000000000003</v>
      </c>
      <c r="EG23">
        <v>37.185000000000002</v>
      </c>
      <c r="EH23">
        <v>40.027999999999999</v>
      </c>
      <c r="EI23">
        <v>38.438000000000002</v>
      </c>
      <c r="EJ23">
        <v>34.102000000000004</v>
      </c>
      <c r="EK23">
        <v>33.517000000000003</v>
      </c>
      <c r="EL23">
        <v>33.773000000000003</v>
      </c>
      <c r="EM23">
        <v>34.777999999999999</v>
      </c>
      <c r="EN23">
        <v>34.163000000000004</v>
      </c>
      <c r="EO23">
        <v>33.54</v>
      </c>
      <c r="EP23">
        <v>32.46</v>
      </c>
      <c r="EQ23">
        <v>32.542000000000002</v>
      </c>
      <c r="ER23">
        <v>34.087000000000003</v>
      </c>
      <c r="ES23">
        <v>37.267000000000003</v>
      </c>
      <c r="ET23">
        <v>39.9</v>
      </c>
      <c r="EU23">
        <v>38.43</v>
      </c>
      <c r="EV23">
        <v>34.409999999999997</v>
      </c>
      <c r="EW23">
        <v>33.869999999999997</v>
      </c>
      <c r="EX23">
        <v>34.102000000000004</v>
      </c>
      <c r="EY23">
        <v>35.04</v>
      </c>
      <c r="EZ23">
        <v>34.417000000000002</v>
      </c>
      <c r="FA23">
        <v>33.795000000000002</v>
      </c>
      <c r="FB23">
        <v>32.707999999999998</v>
      </c>
      <c r="FC23">
        <v>32.782000000000004</v>
      </c>
      <c r="FD23">
        <v>34.343000000000004</v>
      </c>
      <c r="FE23">
        <v>37.545000000000002</v>
      </c>
      <c r="FF23">
        <v>40.200000000000003</v>
      </c>
      <c r="FG23">
        <v>38.715000000000003</v>
      </c>
      <c r="FH23">
        <v>34.664999999999999</v>
      </c>
      <c r="FI23">
        <v>34.125</v>
      </c>
      <c r="FJ23">
        <v>34.358000000000004</v>
      </c>
      <c r="FK23">
        <v>35.303000000000004</v>
      </c>
      <c r="FL23">
        <v>34.672000000000004</v>
      </c>
      <c r="FM23">
        <v>34.042000000000002</v>
      </c>
      <c r="FN23">
        <v>32.947000000000003</v>
      </c>
      <c r="FO23">
        <v>33.03</v>
      </c>
      <c r="FP23">
        <v>34.604999999999997</v>
      </c>
      <c r="FQ23">
        <v>37.822000000000003</v>
      </c>
      <c r="FR23">
        <v>40.5</v>
      </c>
      <c r="FS23">
        <v>39.008000000000003</v>
      </c>
      <c r="FT23">
        <v>34.92</v>
      </c>
      <c r="FU23">
        <v>34.373000000000005</v>
      </c>
      <c r="FV23">
        <v>34.612000000000002</v>
      </c>
      <c r="FW23">
        <v>35.557000000000002</v>
      </c>
      <c r="FX23">
        <v>34.928000000000004</v>
      </c>
      <c r="FY23">
        <v>34.297000000000004</v>
      </c>
      <c r="FZ23">
        <v>33.195</v>
      </c>
      <c r="GA23">
        <v>33.270000000000003</v>
      </c>
      <c r="GB23">
        <v>34.86</v>
      </c>
      <c r="GC23">
        <v>38.108000000000004</v>
      </c>
      <c r="GD23">
        <v>40.799999999999997</v>
      </c>
      <c r="GE23">
        <v>39.292000000000002</v>
      </c>
      <c r="GF23">
        <v>35.182000000000002</v>
      </c>
      <c r="GG23">
        <v>34.627000000000002</v>
      </c>
      <c r="GH23">
        <v>34.867000000000004</v>
      </c>
      <c r="GI23">
        <v>35.82</v>
      </c>
      <c r="GJ23">
        <v>35.182000000000002</v>
      </c>
      <c r="GK23">
        <v>34.553000000000004</v>
      </c>
      <c r="GL23">
        <v>33.435000000000002</v>
      </c>
      <c r="GM23">
        <v>33.517000000000003</v>
      </c>
      <c r="GN23">
        <v>35.115000000000002</v>
      </c>
      <c r="GO23">
        <v>38.384999999999998</v>
      </c>
      <c r="GP23">
        <v>41.093000000000004</v>
      </c>
      <c r="GQ23">
        <v>39.585000000000001</v>
      </c>
      <c r="GR23">
        <v>35.438000000000002</v>
      </c>
      <c r="GS23">
        <v>34.883000000000003</v>
      </c>
      <c r="GT23">
        <v>35.123000000000005</v>
      </c>
      <c r="GU23">
        <v>36.082999999999998</v>
      </c>
      <c r="GV23">
        <v>35.445</v>
      </c>
      <c r="GW23">
        <v>34.799999999999997</v>
      </c>
      <c r="GX23">
        <v>33.682000000000002</v>
      </c>
      <c r="GY23">
        <v>33.765000000000001</v>
      </c>
      <c r="GZ23">
        <v>35.369999999999997</v>
      </c>
      <c r="HA23">
        <v>38.663000000000004</v>
      </c>
      <c r="HB23">
        <v>41.392000000000003</v>
      </c>
      <c r="HC23">
        <v>39.869999999999997</v>
      </c>
      <c r="HD23">
        <v>35.700000000000003</v>
      </c>
      <c r="HE23">
        <v>35.138000000000005</v>
      </c>
      <c r="HF23">
        <v>35.377000000000002</v>
      </c>
      <c r="HG23">
        <v>36.344999999999999</v>
      </c>
      <c r="HH23">
        <v>35.700000000000003</v>
      </c>
      <c r="HI23">
        <v>35.055</v>
      </c>
      <c r="HJ23">
        <v>33.922000000000004</v>
      </c>
      <c r="HK23">
        <v>34.005000000000003</v>
      </c>
      <c r="HL23">
        <v>35.625</v>
      </c>
      <c r="HM23">
        <v>38.94</v>
      </c>
      <c r="HN23">
        <v>41.693000000000005</v>
      </c>
      <c r="HO23">
        <v>40.163000000000004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3.2" x14ac:dyDescent="0.25">
      <c r="A25" t="s">
        <v>132</v>
      </c>
      <c r="B25" s="248" t="s">
        <v>181</v>
      </c>
      <c r="T25">
        <v>21.75</v>
      </c>
      <c r="U25">
        <v>21.75</v>
      </c>
      <c r="V25">
        <v>25.574999999999999</v>
      </c>
      <c r="W25">
        <v>26.25</v>
      </c>
      <c r="X25">
        <v>25.688000000000002</v>
      </c>
      <c r="Y25">
        <v>25.125</v>
      </c>
      <c r="Z25">
        <v>23.625</v>
      </c>
      <c r="AA25">
        <v>24.75</v>
      </c>
      <c r="AB25">
        <v>29.25</v>
      </c>
      <c r="AC25">
        <v>34.5</v>
      </c>
      <c r="AD25">
        <v>40.5</v>
      </c>
      <c r="AE25">
        <v>34.125</v>
      </c>
      <c r="AF25">
        <v>28.5</v>
      </c>
      <c r="AG25">
        <v>28.125</v>
      </c>
      <c r="AH25">
        <v>29.625</v>
      </c>
      <c r="AI25">
        <v>29.8125</v>
      </c>
      <c r="AJ25">
        <v>28.6875</v>
      </c>
      <c r="AK25">
        <v>27.5625</v>
      </c>
      <c r="AL25">
        <v>27.1875</v>
      </c>
      <c r="AM25">
        <v>27.5625</v>
      </c>
      <c r="AN25">
        <v>30.9375</v>
      </c>
      <c r="AO25">
        <v>41.4375</v>
      </c>
      <c r="AP25">
        <v>46.125</v>
      </c>
      <c r="AQ25">
        <v>36.375</v>
      </c>
      <c r="AR25">
        <v>28.6875</v>
      </c>
      <c r="AS25">
        <v>28.875</v>
      </c>
      <c r="AT25">
        <v>29.4375</v>
      </c>
      <c r="AU25">
        <v>30.1875</v>
      </c>
      <c r="AV25">
        <v>29.145</v>
      </c>
      <c r="AW25">
        <v>28.11</v>
      </c>
      <c r="AX25">
        <v>27.7575</v>
      </c>
      <c r="AY25">
        <v>28.11</v>
      </c>
      <c r="AZ25">
        <v>31.237500000000001</v>
      </c>
      <c r="BA25">
        <v>40.965000000000003</v>
      </c>
      <c r="BB25">
        <v>45.307499999999997</v>
      </c>
      <c r="BC25">
        <v>36.270000000000003</v>
      </c>
      <c r="BD25">
        <v>29.1525</v>
      </c>
      <c r="BE25">
        <v>29.324999999999999</v>
      </c>
      <c r="BF25">
        <v>29.842500000000001</v>
      </c>
      <c r="BG25">
        <v>30.405000000000001</v>
      </c>
      <c r="BH25">
        <v>29.355</v>
      </c>
      <c r="BI25">
        <v>28.305</v>
      </c>
      <c r="BJ25">
        <v>27.952500000000001</v>
      </c>
      <c r="BK25">
        <v>28.305</v>
      </c>
      <c r="BL25">
        <v>31.454999999999998</v>
      </c>
      <c r="BM25">
        <v>41.25</v>
      </c>
      <c r="BN25">
        <v>45.622500000000002</v>
      </c>
      <c r="BO25">
        <v>36.524999999999999</v>
      </c>
      <c r="BP25">
        <v>29.355</v>
      </c>
      <c r="BQ25">
        <v>29.5275</v>
      </c>
      <c r="BR25">
        <v>30.052499999999998</v>
      </c>
      <c r="BS25">
        <v>30.614999999999998</v>
      </c>
      <c r="BT25">
        <v>29.557500000000001</v>
      </c>
      <c r="BU25">
        <v>28.5</v>
      </c>
      <c r="BV25">
        <v>28.147500000000001</v>
      </c>
      <c r="BW25">
        <v>28.5</v>
      </c>
      <c r="BX25">
        <v>31.672499999999999</v>
      </c>
      <c r="BY25">
        <v>41.534999999999997</v>
      </c>
      <c r="BZ25">
        <v>45.945</v>
      </c>
      <c r="CA25">
        <v>36.78</v>
      </c>
      <c r="CB25">
        <v>29.557500000000001</v>
      </c>
      <c r="CC25">
        <v>29.737500000000001</v>
      </c>
      <c r="CD25">
        <v>30.262499999999999</v>
      </c>
      <c r="CE25">
        <v>30.824999999999999</v>
      </c>
      <c r="CF25">
        <v>29.76</v>
      </c>
      <c r="CG25">
        <v>28.695</v>
      </c>
      <c r="CH25">
        <v>28.342500000000001</v>
      </c>
      <c r="CI25">
        <v>28.695</v>
      </c>
      <c r="CJ25">
        <v>31.89</v>
      </c>
      <c r="CK25">
        <v>41.827500000000001</v>
      </c>
      <c r="CL25">
        <v>46.26</v>
      </c>
      <c r="CM25">
        <v>37.034999999999997</v>
      </c>
      <c r="CN25">
        <v>29.76</v>
      </c>
      <c r="CO25">
        <v>29.94</v>
      </c>
      <c r="CP25">
        <v>30.4725</v>
      </c>
      <c r="CQ25">
        <v>31.035</v>
      </c>
      <c r="CR25">
        <v>29.962499999999999</v>
      </c>
      <c r="CS25">
        <v>28.897500000000001</v>
      </c>
      <c r="CT25">
        <v>28.537500000000001</v>
      </c>
      <c r="CU25">
        <v>28.897500000000001</v>
      </c>
      <c r="CV25">
        <v>32.107500000000002</v>
      </c>
      <c r="CW25">
        <v>42.112499999999997</v>
      </c>
      <c r="CX25">
        <v>46.575000000000003</v>
      </c>
      <c r="CY25">
        <v>37.29</v>
      </c>
      <c r="CZ25">
        <v>29.97</v>
      </c>
      <c r="DA25">
        <v>30.142499999999998</v>
      </c>
      <c r="DB25">
        <v>30.682500000000001</v>
      </c>
      <c r="DC25">
        <v>31.252500000000001</v>
      </c>
      <c r="DD25">
        <v>30.172499999999999</v>
      </c>
      <c r="DE25">
        <v>29.092500000000001</v>
      </c>
      <c r="DF25">
        <v>28.732500000000002</v>
      </c>
      <c r="DG25">
        <v>29.092500000000001</v>
      </c>
      <c r="DH25">
        <v>32.325000000000003</v>
      </c>
      <c r="DI25">
        <v>42.397500000000001</v>
      </c>
      <c r="DJ25">
        <v>46.89</v>
      </c>
      <c r="DK25">
        <v>37.545000000000002</v>
      </c>
      <c r="DL25">
        <v>30.172499999999999</v>
      </c>
      <c r="DM25">
        <v>30.352499999999999</v>
      </c>
      <c r="DN25">
        <v>30.892499999999998</v>
      </c>
      <c r="DO25">
        <v>31.462499999999999</v>
      </c>
      <c r="DP25">
        <v>30.375</v>
      </c>
      <c r="DQ25">
        <v>29.287500000000001</v>
      </c>
      <c r="DR25">
        <v>28.927499999999998</v>
      </c>
      <c r="DS25">
        <v>29.287500000000001</v>
      </c>
      <c r="DT25">
        <v>32.549999999999997</v>
      </c>
      <c r="DU25">
        <v>42.682499999999997</v>
      </c>
      <c r="DV25">
        <v>47.212499999999999</v>
      </c>
      <c r="DW25">
        <v>37.799999999999997</v>
      </c>
      <c r="DX25">
        <v>30.375</v>
      </c>
      <c r="DY25">
        <v>30.555</v>
      </c>
      <c r="DZ25">
        <v>31.102499999999999</v>
      </c>
      <c r="EA25">
        <v>31.672499999999999</v>
      </c>
      <c r="EB25">
        <v>30.577500000000001</v>
      </c>
      <c r="EC25">
        <v>29.482500000000002</v>
      </c>
      <c r="ED25">
        <v>29.122499999999999</v>
      </c>
      <c r="EE25">
        <v>29.482500000000002</v>
      </c>
      <c r="EF25">
        <v>32.767499999999998</v>
      </c>
      <c r="EG25">
        <v>42.975000000000001</v>
      </c>
      <c r="EH25">
        <v>47.527500000000003</v>
      </c>
      <c r="EI25">
        <v>38.055</v>
      </c>
      <c r="EJ25">
        <v>30.577500000000001</v>
      </c>
      <c r="EK25">
        <v>30.765000000000001</v>
      </c>
      <c r="EL25">
        <v>31.3125</v>
      </c>
      <c r="EM25">
        <v>31.8825</v>
      </c>
      <c r="EN25">
        <v>30.78</v>
      </c>
      <c r="EO25">
        <v>29.684999999999999</v>
      </c>
      <c r="EP25">
        <v>29.317499999999999</v>
      </c>
      <c r="EQ25">
        <v>29.684999999999999</v>
      </c>
      <c r="ER25">
        <v>32.984999999999999</v>
      </c>
      <c r="ES25">
        <v>43.26</v>
      </c>
      <c r="ET25">
        <v>47.842500000000001</v>
      </c>
      <c r="EU25">
        <v>38.302500000000002</v>
      </c>
      <c r="EV25">
        <v>30.787500000000001</v>
      </c>
      <c r="EW25">
        <v>30.967500000000001</v>
      </c>
      <c r="EX25">
        <v>31.515000000000001</v>
      </c>
      <c r="EY25">
        <v>32.092500000000001</v>
      </c>
      <c r="EZ25">
        <v>30.99</v>
      </c>
      <c r="FA25">
        <v>29.88</v>
      </c>
      <c r="FB25">
        <v>29.512499999999999</v>
      </c>
      <c r="FC25">
        <v>29.88</v>
      </c>
      <c r="FD25">
        <v>33.202500000000001</v>
      </c>
      <c r="FE25">
        <v>43.545000000000002</v>
      </c>
      <c r="FF25">
        <v>48.164999999999999</v>
      </c>
      <c r="FG25">
        <v>38.557499999999997</v>
      </c>
      <c r="FH25">
        <v>30.99</v>
      </c>
      <c r="FI25">
        <v>31.17</v>
      </c>
      <c r="FJ25">
        <v>31.725000000000001</v>
      </c>
      <c r="FK25">
        <v>32.31</v>
      </c>
      <c r="FL25">
        <v>31.192499999999999</v>
      </c>
      <c r="FM25">
        <v>30.074999999999999</v>
      </c>
      <c r="FN25">
        <v>29.7075</v>
      </c>
      <c r="FO25">
        <v>30.074999999999999</v>
      </c>
      <c r="FP25">
        <v>33.42</v>
      </c>
      <c r="FQ25">
        <v>43.83</v>
      </c>
      <c r="FR25">
        <v>48.48</v>
      </c>
      <c r="FS25">
        <v>38.8125</v>
      </c>
      <c r="FT25">
        <v>31.192499999999999</v>
      </c>
      <c r="FU25">
        <v>31.38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29.9025</v>
      </c>
      <c r="GA25">
        <v>30.27</v>
      </c>
      <c r="GB25">
        <v>33.645000000000003</v>
      </c>
      <c r="GC25">
        <v>44.122500000000002</v>
      </c>
      <c r="GD25">
        <v>48.795000000000002</v>
      </c>
      <c r="GE25">
        <v>39.067500000000003</v>
      </c>
      <c r="GF25">
        <v>31.395</v>
      </c>
      <c r="GG25">
        <v>31.5825</v>
      </c>
      <c r="GH25">
        <v>32.145000000000003</v>
      </c>
      <c r="GI25">
        <v>32.729999999999997</v>
      </c>
      <c r="GJ25">
        <v>31.5975</v>
      </c>
      <c r="GK25">
        <v>30.4725</v>
      </c>
      <c r="GL25">
        <v>30.09</v>
      </c>
      <c r="GM25">
        <v>30.4725</v>
      </c>
      <c r="GN25">
        <v>33.862499999999997</v>
      </c>
      <c r="GO25">
        <v>44.407499999999999</v>
      </c>
      <c r="GP25">
        <v>49.1175</v>
      </c>
      <c r="GQ25">
        <v>39.322499999999998</v>
      </c>
      <c r="GR25">
        <v>31.5975</v>
      </c>
      <c r="GS25">
        <v>31.785</v>
      </c>
      <c r="GT25">
        <v>32.354999999999997</v>
      </c>
      <c r="GU25">
        <v>32.94</v>
      </c>
      <c r="GV25">
        <v>31.807500000000001</v>
      </c>
      <c r="GW25">
        <v>30.6675</v>
      </c>
      <c r="GX25">
        <v>30.285</v>
      </c>
      <c r="GY25">
        <v>30.6675</v>
      </c>
      <c r="GZ25">
        <v>34.08</v>
      </c>
      <c r="HA25">
        <v>44.692500000000003</v>
      </c>
      <c r="HB25">
        <v>49.432499999999997</v>
      </c>
      <c r="HC25">
        <v>39.577500000000001</v>
      </c>
      <c r="HD25">
        <v>31.807500000000001</v>
      </c>
      <c r="HE25">
        <v>31.995000000000001</v>
      </c>
      <c r="HF25">
        <v>32.564999999999998</v>
      </c>
      <c r="HG25">
        <v>33.15</v>
      </c>
      <c r="HH25">
        <v>32.01</v>
      </c>
      <c r="HI25">
        <v>30.862500000000001</v>
      </c>
      <c r="HJ25">
        <v>30.48</v>
      </c>
      <c r="HK25">
        <v>30.862500000000001</v>
      </c>
      <c r="HL25">
        <v>34.297499999999999</v>
      </c>
      <c r="HM25">
        <v>44.977499999999999</v>
      </c>
      <c r="HN25">
        <v>49.747500000000002</v>
      </c>
      <c r="HO25">
        <v>39.832500000000003</v>
      </c>
    </row>
    <row r="26" spans="1:223" ht="13.2" x14ac:dyDescent="0.25">
      <c r="A26" t="s">
        <v>128</v>
      </c>
      <c r="B26" s="248" t="s">
        <v>181</v>
      </c>
      <c r="T26">
        <v>20.81</v>
      </c>
      <c r="U26">
        <v>20.813000000000002</v>
      </c>
      <c r="V26">
        <v>24.074999999999999</v>
      </c>
      <c r="W26">
        <v>24.563000000000002</v>
      </c>
      <c r="X26">
        <v>24.188000000000002</v>
      </c>
      <c r="Y26">
        <v>23.813000000000002</v>
      </c>
      <c r="Z26">
        <v>23.25</v>
      </c>
      <c r="AA26">
        <v>26.25</v>
      </c>
      <c r="AB26">
        <v>32.25</v>
      </c>
      <c r="AC26">
        <v>37.6875</v>
      </c>
      <c r="AD26">
        <v>44.625</v>
      </c>
      <c r="AE26">
        <v>36.5625</v>
      </c>
      <c r="AF26">
        <v>27</v>
      </c>
      <c r="AG26">
        <v>26.063000000000002</v>
      </c>
      <c r="AH26">
        <v>26.4375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26.813000000000002</v>
      </c>
      <c r="AT26">
        <v>26.625</v>
      </c>
      <c r="AU26">
        <v>27.112500000000001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29.5425</v>
      </c>
      <c r="BA26">
        <v>39.622500000000002</v>
      </c>
      <c r="BB26">
        <v>44.145000000000003</v>
      </c>
      <c r="BC26">
        <v>35.452500000000001</v>
      </c>
      <c r="BD26">
        <v>28.155000000000001</v>
      </c>
      <c r="BE26">
        <v>27.3</v>
      </c>
      <c r="BF26">
        <v>27.112500000000001</v>
      </c>
      <c r="BG26">
        <v>27.307500000000001</v>
      </c>
      <c r="BH26">
        <v>26.962499999999999</v>
      </c>
      <c r="BI26">
        <v>26.962499999999999</v>
      </c>
      <c r="BJ26">
        <v>26.61</v>
      </c>
      <c r="BK26">
        <v>26.61</v>
      </c>
      <c r="BL26">
        <v>29.76</v>
      </c>
      <c r="BM26">
        <v>39.914999999999999</v>
      </c>
      <c r="BN26">
        <v>44.467500000000001</v>
      </c>
      <c r="BO26">
        <v>35.715000000000003</v>
      </c>
      <c r="BP26">
        <v>28.364999999999998</v>
      </c>
      <c r="BQ26">
        <v>27.503</v>
      </c>
      <c r="BR26">
        <v>27.315000000000001</v>
      </c>
      <c r="BS26">
        <v>27.51</v>
      </c>
      <c r="BT26">
        <v>27.157499999999999</v>
      </c>
      <c r="BU26">
        <v>27.157499999999999</v>
      </c>
      <c r="BV26">
        <v>26.805</v>
      </c>
      <c r="BW26">
        <v>26.805</v>
      </c>
      <c r="BX26">
        <v>29.977499999999999</v>
      </c>
      <c r="BY26">
        <v>40.207500000000003</v>
      </c>
      <c r="BZ26">
        <v>44.797499999999999</v>
      </c>
      <c r="CA26">
        <v>35.977499999999999</v>
      </c>
      <c r="CB26">
        <v>28.567499999999999</v>
      </c>
      <c r="CC26">
        <v>27.698</v>
      </c>
      <c r="CD26">
        <v>27.51</v>
      </c>
      <c r="CE26">
        <v>27.712499999999999</v>
      </c>
      <c r="CF26">
        <v>27.36</v>
      </c>
      <c r="CG26">
        <v>27.36</v>
      </c>
      <c r="CH26">
        <v>27</v>
      </c>
      <c r="CI26">
        <v>27</v>
      </c>
      <c r="CJ26">
        <v>30.202500000000001</v>
      </c>
      <c r="CK26">
        <v>40.5075</v>
      </c>
      <c r="CL26">
        <v>45.12</v>
      </c>
      <c r="CM26">
        <v>36.24</v>
      </c>
      <c r="CN26">
        <v>28.7775</v>
      </c>
      <c r="CO26">
        <v>27.9</v>
      </c>
      <c r="CP26">
        <v>27.712499999999999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36.502499999999998</v>
      </c>
      <c r="CZ26">
        <v>28.987500000000001</v>
      </c>
      <c r="DA26">
        <v>28.102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30.637499999999999</v>
      </c>
      <c r="DI26">
        <v>41.092500000000001</v>
      </c>
      <c r="DJ26">
        <v>45.78</v>
      </c>
      <c r="DK26">
        <v>36.765000000000001</v>
      </c>
      <c r="DL26">
        <v>29.197500000000002</v>
      </c>
      <c r="DM26">
        <v>28.305</v>
      </c>
      <c r="DN26">
        <v>28.1175</v>
      </c>
      <c r="DO26">
        <v>28.3125</v>
      </c>
      <c r="DP26">
        <v>27.952500000000001</v>
      </c>
      <c r="DQ26">
        <v>27.952500000000001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46.102499999999999</v>
      </c>
      <c r="DW26">
        <v>37.027500000000003</v>
      </c>
      <c r="DX26">
        <v>29.407499999999999</v>
      </c>
      <c r="DY26">
        <v>28.5</v>
      </c>
      <c r="DZ26">
        <v>28.3125</v>
      </c>
      <c r="EA26">
        <v>28.515000000000001</v>
      </c>
      <c r="EB26">
        <v>28.147500000000001</v>
      </c>
      <c r="EC26">
        <v>28.147500000000001</v>
      </c>
      <c r="ED26">
        <v>27.787500000000001</v>
      </c>
      <c r="EE26">
        <v>27.787500000000001</v>
      </c>
      <c r="EF26">
        <v>31.072500000000002</v>
      </c>
      <c r="EG26">
        <v>41.677500000000002</v>
      </c>
      <c r="EH26">
        <v>46.432499999999997</v>
      </c>
      <c r="EI26">
        <v>37.29</v>
      </c>
      <c r="EJ26">
        <v>29.61</v>
      </c>
      <c r="EK26">
        <v>28.703000000000003</v>
      </c>
      <c r="EL26">
        <v>28.515000000000001</v>
      </c>
      <c r="EM26">
        <v>28.717500000000001</v>
      </c>
      <c r="EN26">
        <v>28.35</v>
      </c>
      <c r="EO26">
        <v>28.35</v>
      </c>
      <c r="EP26">
        <v>27.982500000000002</v>
      </c>
      <c r="EQ26">
        <v>27.982500000000002</v>
      </c>
      <c r="ER26">
        <v>31.29</v>
      </c>
      <c r="ES26">
        <v>41.97</v>
      </c>
      <c r="ET26">
        <v>46.755000000000003</v>
      </c>
      <c r="EU26">
        <v>37.552500000000002</v>
      </c>
      <c r="EV26">
        <v>29.82</v>
      </c>
      <c r="EW26">
        <v>28.905000000000001</v>
      </c>
      <c r="EX26">
        <v>28.717500000000001</v>
      </c>
      <c r="EY26">
        <v>28.92</v>
      </c>
      <c r="EZ26">
        <v>28.545000000000002</v>
      </c>
      <c r="FA26">
        <v>28.545000000000002</v>
      </c>
      <c r="FB26">
        <v>28.177499999999998</v>
      </c>
      <c r="FC26">
        <v>28.177499999999998</v>
      </c>
      <c r="FD26">
        <v>31.515000000000001</v>
      </c>
      <c r="FE26">
        <v>42.262500000000003</v>
      </c>
      <c r="FF26">
        <v>47.085000000000001</v>
      </c>
      <c r="FG26">
        <v>37.814999999999998</v>
      </c>
      <c r="FH26">
        <v>30.03</v>
      </c>
      <c r="FI26">
        <v>29.108000000000001</v>
      </c>
      <c r="FJ26">
        <v>28.92</v>
      </c>
      <c r="FK26">
        <v>29.114999999999998</v>
      </c>
      <c r="FL26">
        <v>28.747499999999999</v>
      </c>
      <c r="FM26">
        <v>28.747499999999999</v>
      </c>
      <c r="FN26">
        <v>28.372499999999999</v>
      </c>
      <c r="FO26">
        <v>28.372499999999999</v>
      </c>
      <c r="FP26">
        <v>31.732500000000002</v>
      </c>
      <c r="FQ26">
        <v>42.555</v>
      </c>
      <c r="FR26">
        <v>47.407499999999999</v>
      </c>
      <c r="FS26">
        <v>38.077500000000001</v>
      </c>
      <c r="FT26">
        <v>30.24</v>
      </c>
      <c r="FU26">
        <v>29.302000000000003</v>
      </c>
      <c r="FV26">
        <v>29.114999999999998</v>
      </c>
      <c r="FW26">
        <v>29.317499999999999</v>
      </c>
      <c r="FX26">
        <v>28.942499999999999</v>
      </c>
      <c r="FY26">
        <v>28.942499999999999</v>
      </c>
      <c r="FZ26">
        <v>28.567499999999999</v>
      </c>
      <c r="GA26">
        <v>28.567499999999999</v>
      </c>
      <c r="GB26">
        <v>31.95</v>
      </c>
      <c r="GC26">
        <v>42.854999999999997</v>
      </c>
      <c r="GD26">
        <v>47.737499999999997</v>
      </c>
      <c r="GE26">
        <v>38.340000000000003</v>
      </c>
      <c r="GF26">
        <v>30.45</v>
      </c>
      <c r="GG26">
        <v>29.504999999999999</v>
      </c>
      <c r="GH26">
        <v>29.317499999999999</v>
      </c>
      <c r="GI26">
        <v>29.52</v>
      </c>
      <c r="GJ26">
        <v>29.137499999999999</v>
      </c>
      <c r="GK26">
        <v>29.137499999999999</v>
      </c>
      <c r="GL26">
        <v>28.762499999999999</v>
      </c>
      <c r="GM26">
        <v>28.762499999999999</v>
      </c>
      <c r="GN26">
        <v>32.167499999999997</v>
      </c>
      <c r="GO26">
        <v>43.147500000000001</v>
      </c>
      <c r="GP26">
        <v>48.067500000000003</v>
      </c>
      <c r="GQ26">
        <v>38.602499999999999</v>
      </c>
      <c r="GR26">
        <v>30.6525</v>
      </c>
      <c r="GS26">
        <v>29.707000000000001</v>
      </c>
      <c r="GT26">
        <v>29.52</v>
      </c>
      <c r="GU26">
        <v>29.7225</v>
      </c>
      <c r="GV26">
        <v>29.34</v>
      </c>
      <c r="GW26">
        <v>29.34</v>
      </c>
      <c r="GX26">
        <v>28.9575</v>
      </c>
      <c r="GY26">
        <v>28.9575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30.862500000000001</v>
      </c>
      <c r="HE26">
        <v>29.91</v>
      </c>
      <c r="HF26">
        <v>29.7225</v>
      </c>
      <c r="HG26">
        <v>29.9175</v>
      </c>
      <c r="HH26">
        <v>29.535</v>
      </c>
      <c r="HI26">
        <v>29.535</v>
      </c>
      <c r="HJ26">
        <v>29.1525</v>
      </c>
      <c r="HK26">
        <v>29.1525</v>
      </c>
      <c r="HL26">
        <v>32.61</v>
      </c>
      <c r="HM26">
        <v>43.732500000000002</v>
      </c>
      <c r="HN26">
        <v>48.72</v>
      </c>
      <c r="HO26">
        <v>39.127499999999998</v>
      </c>
    </row>
    <row r="27" spans="1:223" ht="13.2" x14ac:dyDescent="0.25">
      <c r="A27" t="s">
        <v>180</v>
      </c>
      <c r="B27" s="248" t="s">
        <v>181</v>
      </c>
      <c r="T27">
        <v>20.81</v>
      </c>
      <c r="U27">
        <v>20.813000000000002</v>
      </c>
      <c r="V27">
        <v>24.074999999999999</v>
      </c>
      <c r="W27">
        <v>24.563000000000002</v>
      </c>
      <c r="X27">
        <v>24.188000000000002</v>
      </c>
      <c r="Y27">
        <v>23.813000000000002</v>
      </c>
      <c r="Z27">
        <v>23.25</v>
      </c>
      <c r="AA27">
        <v>26.25</v>
      </c>
      <c r="AB27">
        <v>32.25</v>
      </c>
      <c r="AC27">
        <v>37.6875</v>
      </c>
      <c r="AD27">
        <v>44.625</v>
      </c>
      <c r="AE27">
        <v>36.5625</v>
      </c>
      <c r="AF27">
        <v>27</v>
      </c>
      <c r="AG27">
        <v>26.063000000000002</v>
      </c>
      <c r="AH27">
        <v>26.4375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26.813000000000002</v>
      </c>
      <c r="AT27">
        <v>26.625</v>
      </c>
      <c r="AU27">
        <v>27.112500000000001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29.5425</v>
      </c>
      <c r="BA27">
        <v>39.622500000000002</v>
      </c>
      <c r="BB27">
        <v>44.145000000000003</v>
      </c>
      <c r="BC27">
        <v>35.452500000000001</v>
      </c>
      <c r="BD27">
        <v>28.155000000000001</v>
      </c>
      <c r="BE27">
        <v>27.3</v>
      </c>
      <c r="BF27">
        <v>27.112500000000001</v>
      </c>
      <c r="BG27">
        <v>27.307500000000001</v>
      </c>
      <c r="BH27">
        <v>26.962499999999999</v>
      </c>
      <c r="BI27">
        <v>26.962499999999999</v>
      </c>
      <c r="BJ27">
        <v>26.61</v>
      </c>
      <c r="BK27">
        <v>26.61</v>
      </c>
      <c r="BL27">
        <v>29.76</v>
      </c>
      <c r="BM27">
        <v>39.914999999999999</v>
      </c>
      <c r="BN27">
        <v>44.467500000000001</v>
      </c>
      <c r="BO27">
        <v>35.715000000000003</v>
      </c>
      <c r="BP27">
        <v>28.364999999999998</v>
      </c>
      <c r="BQ27">
        <v>27.503</v>
      </c>
      <c r="BR27">
        <v>27.315000000000001</v>
      </c>
      <c r="BS27">
        <v>27.51</v>
      </c>
      <c r="BT27">
        <v>27.157499999999999</v>
      </c>
      <c r="BU27">
        <v>27.157499999999999</v>
      </c>
      <c r="BV27">
        <v>26.805</v>
      </c>
      <c r="BW27">
        <v>26.805</v>
      </c>
      <c r="BX27">
        <v>29.977499999999999</v>
      </c>
      <c r="BY27">
        <v>40.207500000000003</v>
      </c>
      <c r="BZ27">
        <v>44.797499999999999</v>
      </c>
      <c r="CA27">
        <v>35.977499999999999</v>
      </c>
      <c r="CB27">
        <v>28.567499999999999</v>
      </c>
      <c r="CC27">
        <v>27.698</v>
      </c>
      <c r="CD27">
        <v>27.51</v>
      </c>
      <c r="CE27">
        <v>27.712499999999999</v>
      </c>
      <c r="CF27">
        <v>27.36</v>
      </c>
      <c r="CG27">
        <v>27.36</v>
      </c>
      <c r="CH27">
        <v>27</v>
      </c>
      <c r="CI27">
        <v>27</v>
      </c>
      <c r="CJ27">
        <v>30.202500000000001</v>
      </c>
      <c r="CK27">
        <v>40.5075</v>
      </c>
      <c r="CL27">
        <v>45.12</v>
      </c>
      <c r="CM27">
        <v>36.24</v>
      </c>
      <c r="CN27">
        <v>28.7775</v>
      </c>
      <c r="CO27">
        <v>27.9</v>
      </c>
      <c r="CP27">
        <v>27.712499999999999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36.502499999999998</v>
      </c>
      <c r="CZ27">
        <v>28.987500000000001</v>
      </c>
      <c r="DA27">
        <v>28.102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30.637499999999999</v>
      </c>
      <c r="DI27">
        <v>41.092500000000001</v>
      </c>
      <c r="DJ27">
        <v>45.78</v>
      </c>
      <c r="DK27">
        <v>36.765000000000001</v>
      </c>
      <c r="DL27">
        <v>29.197500000000002</v>
      </c>
      <c r="DM27">
        <v>28.305</v>
      </c>
      <c r="DN27">
        <v>28.1175</v>
      </c>
      <c r="DO27">
        <v>28.3125</v>
      </c>
      <c r="DP27">
        <v>27.952500000000001</v>
      </c>
      <c r="DQ27">
        <v>27.952500000000001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46.102499999999999</v>
      </c>
      <c r="DW27">
        <v>37.027500000000003</v>
      </c>
      <c r="DX27">
        <v>29.407499999999999</v>
      </c>
      <c r="DY27">
        <v>28.5</v>
      </c>
      <c r="DZ27">
        <v>28.3125</v>
      </c>
      <c r="EA27">
        <v>28.515000000000001</v>
      </c>
      <c r="EB27">
        <v>28.147500000000001</v>
      </c>
      <c r="EC27">
        <v>28.147500000000001</v>
      </c>
      <c r="ED27">
        <v>27.787500000000001</v>
      </c>
      <c r="EE27">
        <v>27.787500000000001</v>
      </c>
      <c r="EF27">
        <v>31.072500000000002</v>
      </c>
      <c r="EG27">
        <v>41.677500000000002</v>
      </c>
      <c r="EH27">
        <v>46.432499999999997</v>
      </c>
      <c r="EI27">
        <v>37.29</v>
      </c>
      <c r="EJ27">
        <v>29.61</v>
      </c>
      <c r="EK27">
        <v>28.703000000000003</v>
      </c>
      <c r="EL27">
        <v>28.515000000000001</v>
      </c>
      <c r="EM27">
        <v>28.717500000000001</v>
      </c>
      <c r="EN27">
        <v>28.35</v>
      </c>
      <c r="EO27">
        <v>28.35</v>
      </c>
      <c r="EP27">
        <v>27.982500000000002</v>
      </c>
      <c r="EQ27">
        <v>27.982500000000002</v>
      </c>
      <c r="ER27">
        <v>31.29</v>
      </c>
      <c r="ES27">
        <v>41.97</v>
      </c>
      <c r="ET27">
        <v>46.755000000000003</v>
      </c>
      <c r="EU27">
        <v>37.552500000000002</v>
      </c>
      <c r="EV27">
        <v>29.82</v>
      </c>
      <c r="EW27">
        <v>28.905000000000001</v>
      </c>
      <c r="EX27">
        <v>28.717500000000001</v>
      </c>
      <c r="EY27">
        <v>28.92</v>
      </c>
      <c r="EZ27">
        <v>28.545000000000002</v>
      </c>
      <c r="FA27">
        <v>28.545000000000002</v>
      </c>
      <c r="FB27">
        <v>28.177499999999998</v>
      </c>
      <c r="FC27">
        <v>28.177499999999998</v>
      </c>
      <c r="FD27">
        <v>31.515000000000001</v>
      </c>
      <c r="FE27">
        <v>42.262500000000003</v>
      </c>
      <c r="FF27">
        <v>47.085000000000001</v>
      </c>
      <c r="FG27">
        <v>37.814999999999998</v>
      </c>
      <c r="FH27">
        <v>30.03</v>
      </c>
      <c r="FI27">
        <v>29.108000000000001</v>
      </c>
      <c r="FJ27">
        <v>28.92</v>
      </c>
      <c r="FK27">
        <v>29.114999999999998</v>
      </c>
      <c r="FL27">
        <v>28.747499999999999</v>
      </c>
      <c r="FM27">
        <v>28.747499999999999</v>
      </c>
      <c r="FN27">
        <v>28.372499999999999</v>
      </c>
      <c r="FO27">
        <v>28.372499999999999</v>
      </c>
      <c r="FP27">
        <v>31.732500000000002</v>
      </c>
      <c r="FQ27">
        <v>42.555</v>
      </c>
      <c r="FR27">
        <v>47.407499999999999</v>
      </c>
      <c r="FS27">
        <v>38.077500000000001</v>
      </c>
      <c r="FT27">
        <v>30.24</v>
      </c>
      <c r="FU27">
        <v>29.302000000000003</v>
      </c>
      <c r="FV27">
        <v>29.114999999999998</v>
      </c>
      <c r="FW27">
        <v>29.317499999999999</v>
      </c>
      <c r="FX27">
        <v>28.942499999999999</v>
      </c>
      <c r="FY27">
        <v>28.942499999999999</v>
      </c>
      <c r="FZ27">
        <v>28.567499999999999</v>
      </c>
      <c r="GA27">
        <v>28.567499999999999</v>
      </c>
      <c r="GB27">
        <v>31.95</v>
      </c>
      <c r="GC27">
        <v>42.854999999999997</v>
      </c>
      <c r="GD27">
        <v>47.737499999999997</v>
      </c>
      <c r="GE27">
        <v>38.340000000000003</v>
      </c>
      <c r="GF27">
        <v>30.45</v>
      </c>
      <c r="GG27">
        <v>29.504999999999999</v>
      </c>
      <c r="GH27">
        <v>29.317499999999999</v>
      </c>
      <c r="GI27">
        <v>29.52</v>
      </c>
      <c r="GJ27">
        <v>29.137499999999999</v>
      </c>
      <c r="GK27">
        <v>29.137499999999999</v>
      </c>
      <c r="GL27">
        <v>28.762499999999999</v>
      </c>
      <c r="GM27">
        <v>28.762499999999999</v>
      </c>
      <c r="GN27">
        <v>32.167499999999997</v>
      </c>
      <c r="GO27">
        <v>43.147500000000001</v>
      </c>
      <c r="GP27">
        <v>48.067500000000003</v>
      </c>
      <c r="GQ27">
        <v>38.602499999999999</v>
      </c>
      <c r="GR27">
        <v>30.6525</v>
      </c>
      <c r="GS27">
        <v>29.707000000000001</v>
      </c>
      <c r="GT27">
        <v>29.52</v>
      </c>
      <c r="GU27">
        <v>29.7225</v>
      </c>
      <c r="GV27">
        <v>29.34</v>
      </c>
      <c r="GW27">
        <v>29.34</v>
      </c>
      <c r="GX27">
        <v>28.9575</v>
      </c>
      <c r="GY27">
        <v>28.9575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30.862500000000001</v>
      </c>
      <c r="HE27">
        <v>29.91</v>
      </c>
      <c r="HF27">
        <v>29.7225</v>
      </c>
      <c r="HG27">
        <v>29.9175</v>
      </c>
      <c r="HH27">
        <v>29.535</v>
      </c>
      <c r="HI27">
        <v>29.535</v>
      </c>
      <c r="HJ27">
        <v>29.1525</v>
      </c>
      <c r="HK27">
        <v>29.1525</v>
      </c>
      <c r="HL27">
        <v>32.61</v>
      </c>
      <c r="HM27">
        <v>43.732500000000002</v>
      </c>
      <c r="HN27">
        <v>48.72</v>
      </c>
      <c r="HO27">
        <v>39.127499999999998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13.652999999999999</v>
      </c>
      <c r="U34">
        <f t="shared" si="0"/>
        <v>13.688000000000002</v>
      </c>
      <c r="V34">
        <f t="shared" si="0"/>
        <v>11.044999999999995</v>
      </c>
      <c r="W34">
        <f t="shared" si="0"/>
        <v>10.616999999999997</v>
      </c>
      <c r="X34">
        <f t="shared" si="0"/>
        <v>8.8389999999999986</v>
      </c>
      <c r="Y34">
        <f t="shared" si="0"/>
        <v>6.8419999999999987</v>
      </c>
      <c r="Z34">
        <f t="shared" si="0"/>
        <v>6.6329999999999991</v>
      </c>
      <c r="AA34">
        <f t="shared" si="0"/>
        <v>7.6290000000000013</v>
      </c>
      <c r="AB34">
        <f t="shared" si="0"/>
        <v>24.667000000000002</v>
      </c>
      <c r="AC34">
        <f t="shared" si="0"/>
        <v>22.271000000000001</v>
      </c>
      <c r="AD34">
        <f t="shared" si="0"/>
        <v>43.887</v>
      </c>
      <c r="AE34">
        <f t="shared" si="0"/>
        <v>21.125000000000004</v>
      </c>
      <c r="AF34">
        <f t="shared" si="0"/>
        <v>15</v>
      </c>
      <c r="AG34">
        <f t="shared" si="0"/>
        <v>3.1660000000000004</v>
      </c>
      <c r="AH34">
        <f t="shared" si="0"/>
        <v>5.0399999999999991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4.0410000000000004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2.7349999999999994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2.6990000000000016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2.695999999999998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2.7939999999999969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3.0589999999999975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3.1370000000000005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3.0169999999999995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3.0740000000000016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3.134999999999998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3.264999999999997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3.5399999999999991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3.8719999999999963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-27.517000000000003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-27.716000000000001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12.675000000000001</v>
      </c>
      <c r="W35">
        <f t="shared" si="4"/>
        <v>12.186999999999998</v>
      </c>
      <c r="X35">
        <f t="shared" si="4"/>
        <v>7.3119999999999976</v>
      </c>
      <c r="Y35">
        <f t="shared" si="4"/>
        <v>5.4369999999999976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17.0625</v>
      </c>
      <c r="AD35">
        <f t="shared" si="4"/>
        <v>19.125</v>
      </c>
      <c r="AE35">
        <f t="shared" si="4"/>
        <v>13.6875</v>
      </c>
      <c r="AF35">
        <f t="shared" si="4"/>
        <v>5.25</v>
      </c>
      <c r="AG35">
        <f t="shared" si="4"/>
        <v>1.6869999999999976</v>
      </c>
      <c r="AH35">
        <f t="shared" si="4"/>
        <v>1.3125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-2.0630000000000024</v>
      </c>
      <c r="AT35">
        <f t="shared" si="4"/>
        <v>-1.125</v>
      </c>
      <c r="AU35">
        <f t="shared" si="4"/>
        <v>-0.7795000000000023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-1.9044999999999987</v>
      </c>
      <c r="BA35">
        <f t="shared" si="4"/>
        <v>3.5324999999999989</v>
      </c>
      <c r="BB35">
        <f t="shared" si="4"/>
        <v>5.009999999999998</v>
      </c>
      <c r="BC35">
        <f t="shared" si="4"/>
        <v>4.7924999999999969</v>
      </c>
      <c r="BD35">
        <f t="shared" si="4"/>
        <v>-4.0130000000000017</v>
      </c>
      <c r="BE35">
        <f t="shared" si="4"/>
        <v>-3.1350000000000016</v>
      </c>
      <c r="BF35">
        <f t="shared" si="4"/>
        <v>-2.3324999999999996</v>
      </c>
      <c r="BG35">
        <f t="shared" si="4"/>
        <v>-0.33750000000000213</v>
      </c>
      <c r="BH35">
        <f t="shared" si="4"/>
        <v>-0.48749999999999716</v>
      </c>
      <c r="BI35">
        <f t="shared" si="4"/>
        <v>-2.4974999999999987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2.025500000000001</v>
      </c>
      <c r="BO35">
        <f t="shared" si="4"/>
        <v>3.1579999999999941</v>
      </c>
      <c r="BP35">
        <f t="shared" si="4"/>
        <v>-3.2699999999999996</v>
      </c>
      <c r="BQ35">
        <f t="shared" si="4"/>
        <v>-2.3850000000000016</v>
      </c>
      <c r="BR35">
        <f t="shared" si="4"/>
        <v>-1.6730000000000018</v>
      </c>
      <c r="BS35">
        <f t="shared" si="4"/>
        <v>2.9999999999997584E-2</v>
      </c>
      <c r="BT35">
        <f t="shared" si="4"/>
        <v>-3.7499999999997868E-2</v>
      </c>
      <c r="BU35">
        <f t="shared" si="4"/>
        <v>-1.7624999999999993</v>
      </c>
      <c r="BV35">
        <f t="shared" si="4"/>
        <v>-2.2570000000000014</v>
      </c>
      <c r="BW35">
        <f t="shared" si="4"/>
        <v>-2.25</v>
      </c>
      <c r="BX35">
        <f t="shared" si="4"/>
        <v>-1.4845000000000006</v>
      </c>
      <c r="BY35">
        <f t="shared" si="4"/>
        <v>-0.36050000000000182</v>
      </c>
      <c r="BZ35">
        <f t="shared" si="4"/>
        <v>-0.55449999999999733</v>
      </c>
      <c r="CA35">
        <f t="shared" si="4"/>
        <v>1.7475000000000023</v>
      </c>
      <c r="CB35">
        <f t="shared" si="4"/>
        <v>-2.6244999999999976</v>
      </c>
      <c r="CC35">
        <f t="shared" si="4"/>
        <v>-1.740000000000002</v>
      </c>
      <c r="CD35">
        <f t="shared" si="4"/>
        <v>-1.1020000000000003</v>
      </c>
      <c r="CE35">
        <f t="shared" ref="CE35:EP35" si="5">CE29-CE26</f>
        <v>0.22550000000000026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-1.3945000000000007</v>
      </c>
      <c r="CK35">
        <f t="shared" si="5"/>
        <v>-1.4174999999999969</v>
      </c>
      <c r="CL35">
        <f t="shared" si="5"/>
        <v>-2.046999999999997</v>
      </c>
      <c r="CM35">
        <f t="shared" si="5"/>
        <v>0.92299999999999471</v>
      </c>
      <c r="CN35">
        <f t="shared" si="5"/>
        <v>-2.2794999999999987</v>
      </c>
      <c r="CO35">
        <f t="shared" si="5"/>
        <v>-1.3949999999999996</v>
      </c>
      <c r="CP35">
        <f t="shared" si="5"/>
        <v>-0.79449999999999932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0.31550000000000011</v>
      </c>
      <c r="CZ35">
        <f t="shared" si="5"/>
        <v>-2.0474999999999994</v>
      </c>
      <c r="DA35">
        <f t="shared" si="5"/>
        <v>-1.147000000000002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-1.2895000000000003</v>
      </c>
      <c r="DI35">
        <f t="shared" si="5"/>
        <v>-2.9245000000000019</v>
      </c>
      <c r="DJ35">
        <f t="shared" si="5"/>
        <v>-4.2000000000000028</v>
      </c>
      <c r="DK35">
        <f t="shared" si="5"/>
        <v>-0.24699999999999989</v>
      </c>
      <c r="DL35">
        <f t="shared" si="5"/>
        <v>-1.8225000000000016</v>
      </c>
      <c r="DM35">
        <f t="shared" si="5"/>
        <v>-0.9220000000000006</v>
      </c>
      <c r="DN35">
        <f t="shared" si="5"/>
        <v>-0.38250000000000028</v>
      </c>
      <c r="DO35">
        <f t="shared" si="5"/>
        <v>0.60750000000000171</v>
      </c>
      <c r="DP35">
        <f t="shared" si="5"/>
        <v>0.67549999999999955</v>
      </c>
      <c r="DQ35">
        <f t="shared" si="5"/>
        <v>-0.5625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-5.1674999999999969</v>
      </c>
      <c r="DW35">
        <f t="shared" si="5"/>
        <v>-0.77950000000000585</v>
      </c>
      <c r="DX35">
        <f t="shared" si="5"/>
        <v>-1.6274999999999977</v>
      </c>
      <c r="DY35">
        <f t="shared" si="5"/>
        <v>-0.70499999999999829</v>
      </c>
      <c r="DZ35">
        <f t="shared" si="5"/>
        <v>-0.1875</v>
      </c>
      <c r="EA35">
        <f t="shared" si="5"/>
        <v>0.71999999999999886</v>
      </c>
      <c r="EB35">
        <f t="shared" si="5"/>
        <v>0.81049999999999756</v>
      </c>
      <c r="EC35">
        <f t="shared" si="5"/>
        <v>-0.33750000000000213</v>
      </c>
      <c r="ED35">
        <f t="shared" si="5"/>
        <v>-0.53950000000000031</v>
      </c>
      <c r="EE35">
        <f t="shared" si="5"/>
        <v>-0.53250000000000242</v>
      </c>
      <c r="EF35">
        <f t="shared" si="5"/>
        <v>-1.1995000000000005</v>
      </c>
      <c r="EG35">
        <f t="shared" si="5"/>
        <v>-4.2525000000000048</v>
      </c>
      <c r="EH35">
        <f t="shared" si="5"/>
        <v>-6.082499999999996</v>
      </c>
      <c r="EI35">
        <f t="shared" si="5"/>
        <v>-1.2749999999999986</v>
      </c>
      <c r="EJ35">
        <f t="shared" si="5"/>
        <v>-1.4319999999999986</v>
      </c>
      <c r="EK35">
        <f t="shared" si="5"/>
        <v>-0.51000000000000156</v>
      </c>
      <c r="EL35">
        <f t="shared" si="5"/>
        <v>-2.2000000000002018E-2</v>
      </c>
      <c r="EM35">
        <f t="shared" si="5"/>
        <v>0.81749999999999901</v>
      </c>
      <c r="EN35">
        <f t="shared" si="5"/>
        <v>0.92299999999999827</v>
      </c>
      <c r="EO35">
        <f t="shared" si="5"/>
        <v>-0.13500000000000156</v>
      </c>
      <c r="EP35">
        <f t="shared" si="5"/>
        <v>-0.29250000000000043</v>
      </c>
      <c r="EQ35">
        <f t="shared" ref="EQ35:HB35" si="6">EQ29-EQ26</f>
        <v>-0.27750000000000341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-1.7394999999999996</v>
      </c>
      <c r="EV35">
        <f t="shared" si="6"/>
        <v>-1.2600000000000016</v>
      </c>
      <c r="EW35">
        <f t="shared" si="6"/>
        <v>-0.33699999999999974</v>
      </c>
      <c r="EX35">
        <f t="shared" si="6"/>
        <v>0.1355000000000004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-0.31449999999999889</v>
      </c>
      <c r="FC35">
        <f t="shared" si="6"/>
        <v>-0.30749999999999744</v>
      </c>
      <c r="FD35">
        <f t="shared" si="6"/>
        <v>-1.2070000000000007</v>
      </c>
      <c r="FE35">
        <f t="shared" si="6"/>
        <v>-4.9194999999999993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-0.3680000000000021</v>
      </c>
      <c r="FJ35">
        <f t="shared" si="6"/>
        <v>0.10499999999999687</v>
      </c>
      <c r="FK35">
        <f t="shared" si="6"/>
        <v>0.77300000000000324</v>
      </c>
      <c r="FL35">
        <f t="shared" si="6"/>
        <v>0.8855000000000004</v>
      </c>
      <c r="FM35">
        <f t="shared" si="6"/>
        <v>-0.1875</v>
      </c>
      <c r="FN35">
        <f t="shared" si="6"/>
        <v>-0.34450000000000003</v>
      </c>
      <c r="FO35">
        <f t="shared" si="6"/>
        <v>-0.33749999999999858</v>
      </c>
      <c r="FP35">
        <f t="shared" si="6"/>
        <v>-1.2445000000000022</v>
      </c>
      <c r="FQ35">
        <f t="shared" si="6"/>
        <v>-4.9870000000000019</v>
      </c>
      <c r="FR35">
        <f t="shared" si="6"/>
        <v>-7.1024999999999991</v>
      </c>
      <c r="FS35">
        <f t="shared" si="6"/>
        <v>-1.829500000000003</v>
      </c>
      <c r="FT35">
        <f t="shared" si="6"/>
        <v>-1.3349999999999973</v>
      </c>
      <c r="FU35">
        <f t="shared" si="6"/>
        <v>-0.3890000000000029</v>
      </c>
      <c r="FV35">
        <f t="shared" si="6"/>
        <v>8.3000000000001961E-2</v>
      </c>
      <c r="FW35">
        <f t="shared" si="6"/>
        <v>0.75050000000000239</v>
      </c>
      <c r="FX35">
        <f t="shared" si="6"/>
        <v>0.86250000000000071</v>
      </c>
      <c r="FY35">
        <f t="shared" si="6"/>
        <v>-0.20949999999999847</v>
      </c>
      <c r="FZ35">
        <f t="shared" si="6"/>
        <v>-0.37449999999999761</v>
      </c>
      <c r="GA35">
        <f t="shared" si="6"/>
        <v>-0.3595000000000006</v>
      </c>
      <c r="GB35">
        <f t="shared" si="6"/>
        <v>-1.2749999999999986</v>
      </c>
      <c r="GC35">
        <f t="shared" si="6"/>
        <v>-5.0619999999999976</v>
      </c>
      <c r="GD35">
        <f t="shared" si="6"/>
        <v>-7.1924999999999955</v>
      </c>
      <c r="GE35">
        <f t="shared" si="6"/>
        <v>-1.882000000000005</v>
      </c>
      <c r="GF35">
        <f t="shared" si="6"/>
        <v>-1.3719999999999999</v>
      </c>
      <c r="GG35">
        <f t="shared" si="6"/>
        <v>-0.41999999999999815</v>
      </c>
      <c r="GH35">
        <f t="shared" si="6"/>
        <v>5.250000000000199E-2</v>
      </c>
      <c r="GI35">
        <f t="shared" si="6"/>
        <v>0.72800000000000153</v>
      </c>
      <c r="GJ35">
        <f t="shared" si="6"/>
        <v>-29.137499999999999</v>
      </c>
      <c r="GK35">
        <f t="shared" si="6"/>
        <v>-29.137499999999999</v>
      </c>
      <c r="GL35">
        <f t="shared" si="6"/>
        <v>-28.762499999999999</v>
      </c>
      <c r="GM35">
        <f t="shared" si="6"/>
        <v>-28.762499999999999</v>
      </c>
      <c r="GN35">
        <f t="shared" si="6"/>
        <v>-32.167499999999997</v>
      </c>
      <c r="GO35">
        <f t="shared" si="6"/>
        <v>-43.147500000000001</v>
      </c>
      <c r="GP35">
        <f t="shared" si="6"/>
        <v>-48.067500000000003</v>
      </c>
      <c r="GQ35">
        <f t="shared" si="6"/>
        <v>-38.602499999999999</v>
      </c>
      <c r="GR35">
        <f t="shared" si="6"/>
        <v>-30.6525</v>
      </c>
      <c r="GS35">
        <f t="shared" si="6"/>
        <v>-29.707000000000001</v>
      </c>
      <c r="GT35">
        <f t="shared" si="6"/>
        <v>-29.52</v>
      </c>
      <c r="GU35">
        <f t="shared" si="6"/>
        <v>-29.7225</v>
      </c>
      <c r="GV35">
        <f t="shared" si="6"/>
        <v>-29.34</v>
      </c>
      <c r="GW35">
        <f t="shared" si="6"/>
        <v>-29.34</v>
      </c>
      <c r="GX35">
        <f t="shared" si="6"/>
        <v>-28.9575</v>
      </c>
      <c r="GY35">
        <f t="shared" si="6"/>
        <v>-28.9575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-30.862500000000001</v>
      </c>
      <c r="HE35">
        <f t="shared" si="7"/>
        <v>-29.91</v>
      </c>
      <c r="HF35">
        <f t="shared" si="7"/>
        <v>-29.7225</v>
      </c>
      <c r="HG35">
        <f t="shared" si="7"/>
        <v>-29.9175</v>
      </c>
      <c r="HH35">
        <f t="shared" si="7"/>
        <v>-29.535</v>
      </c>
      <c r="HI35">
        <f t="shared" si="7"/>
        <v>-29.535</v>
      </c>
      <c r="HJ35">
        <f t="shared" si="7"/>
        <v>-29.1525</v>
      </c>
      <c r="HK35">
        <f t="shared" si="7"/>
        <v>-29.1525</v>
      </c>
      <c r="HL35">
        <f t="shared" si="7"/>
        <v>-32.61</v>
      </c>
      <c r="HM35">
        <f t="shared" si="7"/>
        <v>-43.732500000000002</v>
      </c>
      <c r="HN35">
        <f t="shared" si="7"/>
        <v>-48.72</v>
      </c>
      <c r="HO35">
        <f t="shared" si="7"/>
        <v>-39.127499999999998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24.121794871794872</v>
      </c>
      <c r="U5">
        <f>('P2'!U5+'P2'!U21*U$2)/(U$2+1)</f>
        <v>24.250125000000001</v>
      </c>
      <c r="V5">
        <f>('P2'!V5+'P2'!V21*V$2)/(V$2+1)</f>
        <v>28.999813953488374</v>
      </c>
      <c r="W5">
        <f>('P2'!W5+'P2'!W21*W$2)/(W$2+1)</f>
        <v>27.749756097560979</v>
      </c>
      <c r="X5">
        <f>('P2'!X5+'P2'!X21*X$2)/(X$2+1)</f>
        <v>25.499888888888893</v>
      </c>
      <c r="Y5">
        <f>('P2'!Y5+'P2'!Y21*Y$2)/(Y$2+1)</f>
        <v>22.000146341463417</v>
      </c>
      <c r="Z5">
        <f>('P2'!Z5+'P2'!Z21*Z$2)/(Z$2+1)</f>
        <v>19.000368421052634</v>
      </c>
      <c r="AA5">
        <f>('P2'!AA5+'P2'!AA21*AA$2)/(AA$2+1)</f>
        <v>19.999707317073174</v>
      </c>
      <c r="AB5">
        <f>('P2'!AB5+'P2'!AB21*AB$2)/(AB$2+1)</f>
        <v>21.000500000000002</v>
      </c>
      <c r="AC5">
        <f>('P2'!AC5+'P2'!AC21*AC$2)/(AC$2+1)</f>
        <v>29.499902439024396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26.999641025641026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28.999658536585368</v>
      </c>
      <c r="AJ5">
        <f>('P2'!AJ5+'P2'!AJ21*AJ$2)/(AJ$2+1)</f>
        <v>28.000333333333337</v>
      </c>
      <c r="AK5">
        <f>('P2'!AK5+'P2'!AK21*AK$2)/(AK$2+1)</f>
        <v>25.24970731707317</v>
      </c>
      <c r="AL5">
        <f>('P2'!AL5+'P2'!AL21*AL$2)/(AL$2+1)</f>
        <v>22.000263157894739</v>
      </c>
      <c r="AM5">
        <f>('P2'!AM5+'P2'!AM21*AM$2)/(AM$2+1)</f>
        <v>14.000048780487806</v>
      </c>
      <c r="AN5">
        <f>('P2'!AN5+'P2'!AN21*AN$2)/(AN$2+1)</f>
        <v>15.999749999999999</v>
      </c>
      <c r="AO5">
        <f>('P2'!AO5+'P2'!AO21*AO$2)/(AO$2+1)</f>
        <v>35.500243902439024</v>
      </c>
      <c r="AP5">
        <f>('P2'!AP5+'P2'!AP21*AP$2)/(AP$2+1)</f>
        <v>38.500048780487809</v>
      </c>
      <c r="AQ5">
        <f>('P2'!AQ5+'P2'!AQ21*AQ$2)/(AQ$2+1)</f>
        <v>32.500250000000001</v>
      </c>
      <c r="AR5">
        <f>('P2'!AR5+'P2'!AR21*AR$2)/(AR$2+1)</f>
        <v>27.500102564102562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28.469975609756101</v>
      </c>
      <c r="AV5">
        <f>('P2'!AV5+'P2'!AV21*AV$2)/(AV$2+1)</f>
        <v>27.690333333333335</v>
      </c>
      <c r="AW5">
        <f>('P2'!AW5+'P2'!AW21*AW$2)/(AW$2+1)</f>
        <v>25.47</v>
      </c>
      <c r="AX5">
        <f>('P2'!AX5+'P2'!AX21*AX$2)/(AX$2+1)</f>
        <v>22.840263157894739</v>
      </c>
      <c r="AY5">
        <f>('P2'!AY5+'P2'!AY21*AY$2)/(AY$2+1)</f>
        <v>16.310139534883721</v>
      </c>
      <c r="AZ5">
        <f>('P2'!AZ5+'P2'!AZ21*AZ$2)/(AZ$2+1)</f>
        <v>17.970105263157897</v>
      </c>
      <c r="BA5">
        <f>('P2'!BA5+'P2'!BA21*BA$2)/(BA$2+1)</f>
        <v>33.999975609756099</v>
      </c>
      <c r="BB5">
        <f>('P2'!BB5+'P2'!BB21*BB$2)/(BB$2+1)</f>
        <v>36.499829268292686</v>
      </c>
      <c r="BC5">
        <f>('P2'!BC5+'P2'!BC21*BC$2)/(BC$2+1)</f>
        <v>31.599749999999997</v>
      </c>
      <c r="BD5">
        <f>('P2'!BD5+'P2'!BD21*BD$2)/(BD$2+1)</f>
        <v>27.520292682926833</v>
      </c>
      <c r="BE5">
        <f>('P2'!BE5+'P2'!BE21*BE$2)/(BE$2+1)</f>
        <v>25.490250000000003</v>
      </c>
      <c r="BF5">
        <f>('P2'!BF5+'P2'!BF21*BF$2)/(BF$2+1)</f>
        <v>29.639707317073174</v>
      </c>
      <c r="BG5">
        <f>('P2'!BG5+'P2'!BG21*BG$2)/(BG$2+1)</f>
        <v>28.700209302325575</v>
      </c>
      <c r="BH5">
        <f>('P2'!BH5+'P2'!BH21*BH$2)/(BH$2+1)</f>
        <v>27.97955555555556</v>
      </c>
      <c r="BI5">
        <f>('P2'!BI5+'P2'!BI21*BI$2)/(BI$2+1)</f>
        <v>25.950307692307693</v>
      </c>
      <c r="BJ5">
        <f>('P2'!BJ5+'P2'!BJ21*BJ$2)/(BJ$2+1)</f>
        <v>23.549894736842106</v>
      </c>
      <c r="BK5">
        <f>('P2'!BK5+'P2'!BK21*BK$2)/(BK$2+1)</f>
        <v>17.599999999999998</v>
      </c>
      <c r="BL5">
        <f>('P2'!BL5+'P2'!BL21*BL$2)/(BL$2+1)</f>
        <v>19.109894736842104</v>
      </c>
      <c r="BM5">
        <f>('P2'!BM5+'P2'!BM21*BM$2)/(BM$2+1)</f>
        <v>33.719953488372084</v>
      </c>
      <c r="BN5">
        <f>('P2'!BN5+'P2'!BN21*BN$2)/(BN$2+1)</f>
        <v>35.999871794871794</v>
      </c>
      <c r="BO5">
        <f>('P2'!BO5+'P2'!BO21*BO$2)/(BO$2+1)</f>
        <v>31.530250000000002</v>
      </c>
      <c r="BP5">
        <f>('P2'!BP5+'P2'!BP21*BP$2)/(BP$2+1)</f>
        <v>27.810073170731712</v>
      </c>
      <c r="BQ5">
        <f>('P2'!BQ5+'P2'!BQ21*BQ$2)/(BQ$2+1)</f>
        <v>25.95975</v>
      </c>
      <c r="BR5">
        <f>('P2'!BR5+'P2'!BR21*BR$2)/(BR$2+1)</f>
        <v>29.740439024390248</v>
      </c>
      <c r="BS5">
        <f>('P2'!BS5+'P2'!BS21*BS$2)/(BS$2+1)</f>
        <v>28.880441860465115</v>
      </c>
      <c r="BT5">
        <f>('P2'!BT5+'P2'!BT21*BT$2)/(BT$2+1)</f>
        <v>28.220222222222223</v>
      </c>
      <c r="BU5">
        <f>('P2'!BU5+'P2'!BU21*BU$2)/(BU$2+1)</f>
        <v>26.379871794871796</v>
      </c>
      <c r="BV5">
        <f>('P2'!BV5+'P2'!BV21*BV$2)/(BV$2+1)</f>
        <v>24.18975</v>
      </c>
      <c r="BW5">
        <f>('P2'!BW5+'P2'!BW21*BW$2)/(BW$2+1)</f>
        <v>18.770414634146341</v>
      </c>
      <c r="BX5">
        <f>('P2'!BX5+'P2'!BX21*BX$2)/(BX$2+1)</f>
        <v>20.149736842105263</v>
      </c>
      <c r="BY5">
        <f>('P2'!BY5+'P2'!BY21*BY$2)/(BY$2+1)</f>
        <v>33.439837209302326</v>
      </c>
      <c r="BZ5">
        <f>('P2'!BZ5+'P2'!BZ21*BZ$2)/(BZ$2+1)</f>
        <v>35.509641025641031</v>
      </c>
      <c r="CA5">
        <f>('P2'!CA5+'P2'!CA21*CA$2)/(CA$2+1)</f>
        <v>31.44</v>
      </c>
      <c r="CB5">
        <f>('P2'!CB5+'P2'!CB21*CB$2)/(CB$2+1)</f>
        <v>28.049780487804881</v>
      </c>
      <c r="CC5">
        <f>('P2'!CC5+'P2'!CC21*CC$2)/(CC$2+1)</f>
        <v>26.369999999999997</v>
      </c>
      <c r="CD5">
        <f>('P2'!CD5+'P2'!CD21*CD$2)/(CD$2+1)</f>
        <v>29.809767441860465</v>
      </c>
      <c r="CE5">
        <f>('P2'!CE5+'P2'!CE21*CE$2)/(CE$2+1)</f>
        <v>28.999926829268293</v>
      </c>
      <c r="CF5">
        <f>('P2'!CF5+'P2'!CF21*CF$2)/(CF$2+1)</f>
        <v>28.410111111111117</v>
      </c>
      <c r="CG5">
        <f>('P2'!CG5+'P2'!CG21*CG$2)/(CG$2+1)</f>
        <v>26.729794871794873</v>
      </c>
      <c r="CH5">
        <f>('P2'!CH5+'P2'!CH21*CH$2)/(CH$2+1)</f>
        <v>24.75</v>
      </c>
      <c r="CI5">
        <f>('P2'!CI5+'P2'!CI21*CI$2)/(CI$2+1)</f>
        <v>19.830121951219514</v>
      </c>
      <c r="CJ5">
        <f>('P2'!CJ5+'P2'!CJ21*CJ$2)/(CJ$2+1)</f>
        <v>21.079736842105266</v>
      </c>
      <c r="CK5">
        <f>('P2'!CK5+'P2'!CK21*CK$2)/(CK$2+1)</f>
        <v>33.149860465116276</v>
      </c>
      <c r="CL5">
        <f>('P2'!CL5+'P2'!CL21*CL$2)/(CL$2+1)</f>
        <v>35.030025641025638</v>
      </c>
      <c r="CM5">
        <f>('P2'!CM5+'P2'!CM21*CM$2)/(CM$2+1)</f>
        <v>31.340000000000007</v>
      </c>
      <c r="CN5">
        <f>('P2'!CN5+'P2'!CN21*CN$2)/(CN$2+1)</f>
        <v>28.269641025641029</v>
      </c>
      <c r="CO5">
        <f>('P2'!CO5+'P2'!CO21*CO$2)/(CO$2+1)</f>
        <v>26.740000000000002</v>
      </c>
      <c r="CP5">
        <f>('P2'!CP5+'P2'!CP21*CP$2)/(CP$2+1)</f>
        <v>29.86</v>
      </c>
      <c r="CQ5">
        <f>('P2'!CQ5+'P2'!CQ21*CQ$2)/(CQ$2+1)</f>
        <v>29.160170731707318</v>
      </c>
      <c r="CR5">
        <f>('P2'!CR5+'P2'!CR21*CR$2)/(CR$2+1)</f>
        <v>28.609864864864864</v>
      </c>
      <c r="CS5">
        <f>('P2'!CS5+'P2'!CS21*CS$2)/(CS$2+1)</f>
        <v>27.060365853658539</v>
      </c>
      <c r="CT5">
        <f>('P2'!CT5+'P2'!CT21*CT$2)/(CT$2+1)</f>
        <v>25.219736842105263</v>
      </c>
      <c r="CU5">
        <f>('P2'!CU5+'P2'!CU21*CU$2)/(CU$2+1)</f>
        <v>20.65048780487805</v>
      </c>
      <c r="CV5">
        <f>('P2'!CV5+'P2'!CV21*CV$2)/(CV$2+1)</f>
        <v>21.820250000000005</v>
      </c>
      <c r="CW5">
        <f>('P2'!CW5+'P2'!CW21*CW$2)/(CW$2+1)</f>
        <v>33.020048780487812</v>
      </c>
      <c r="CX5">
        <f>('P2'!CX5+'P2'!CX21*CX$2)/(CX$2+1)</f>
        <v>34.770146341463416</v>
      </c>
      <c r="CY5">
        <f>('P2'!CY5+'P2'!CY21*CY$2)/(CY$2+1)</f>
        <v>31.350250000000003</v>
      </c>
      <c r="CZ5">
        <f>('P2'!CZ5+'P2'!CZ21*CZ$2)/(CZ$2+1)</f>
        <v>28.489692307692312</v>
      </c>
      <c r="DA5">
        <f>('P2'!DA5+'P2'!DA21*DA$2)/(DA$2+1)</f>
        <v>27.080000000000005</v>
      </c>
      <c r="DB5">
        <f>('P2'!DB5+'P2'!DB21*DB$2)/(DB$2+1)</f>
        <v>29.980073170731711</v>
      </c>
      <c r="DC5">
        <f>('P2'!DC5+'P2'!DC21*DC$2)/(DC$2+1)</f>
        <v>29.33019512195122</v>
      </c>
      <c r="DD5">
        <f>('P2'!DD5+'P2'!DD21*DD$2)/(DD$2+1)</f>
        <v>28.81988888888889</v>
      </c>
      <c r="DE5">
        <f>('P2'!DE5+'P2'!DE21*DE$2)/(DE$2+1)</f>
        <v>27.380390243902436</v>
      </c>
      <c r="DF5">
        <f>('P2'!DF5+'P2'!DF21*DF$2)/(DF$2+1)</f>
        <v>25.669736842105266</v>
      </c>
      <c r="DG5">
        <f>('P2'!DG5+'P2'!DG21*DG$2)/(DG$2+1)</f>
        <v>21.439767441860464</v>
      </c>
      <c r="DH5">
        <f>('P2'!DH5+'P2'!DH21*DH$2)/(DH$2+1)</f>
        <v>22.519842105263162</v>
      </c>
      <c r="DI5">
        <f>('P2'!DI5+'P2'!DI21*DI$2)/(DI$2+1)</f>
        <v>32.919829268292688</v>
      </c>
      <c r="DJ5">
        <f>('P2'!DJ5+'P2'!DJ21*DJ$2)/(DJ$2+1)</f>
        <v>34.540195121951221</v>
      </c>
      <c r="DK5">
        <f>('P2'!DK5+'P2'!DK21*DK$2)/(DK$2+1)</f>
        <v>31.369750000000003</v>
      </c>
      <c r="DL5">
        <f>('P2'!DL5+'P2'!DL21*DL$2)/(DL$2+1)</f>
        <v>28.720128205128205</v>
      </c>
      <c r="DM5">
        <f>('P2'!DM5+'P2'!DM21*DM$2)/(DM$2+1)</f>
        <v>27.409857142857145</v>
      </c>
      <c r="DN5">
        <f>('P2'!DN5+'P2'!DN21*DN$2)/(DN$2+1)</f>
        <v>30.100024390243906</v>
      </c>
      <c r="DO5">
        <f>('P2'!DO5+'P2'!DO21*DO$2)/(DO$2+1)</f>
        <v>29.499953488372096</v>
      </c>
      <c r="DP5">
        <f>('P2'!DP5+'P2'!DP21*DP$2)/(DP$2+1)</f>
        <v>29.030333333333335</v>
      </c>
      <c r="DQ5">
        <f>('P2'!DQ5+'P2'!DQ21*DQ$2)/(DQ$2+1)</f>
        <v>27.690230769230769</v>
      </c>
      <c r="DR5">
        <f>('P2'!DR5+'P2'!DR21*DR$2)/(DR$2+1)</f>
        <v>26.110157894736847</v>
      </c>
      <c r="DS5">
        <f>('P2'!DS5+'P2'!DS21*DS$2)/(DS$2+1)</f>
        <v>22.179860465116278</v>
      </c>
      <c r="DT5">
        <f>('P2'!DT5+'P2'!DT21*DT$2)/(DT$2+1)</f>
        <v>23.179736842105264</v>
      </c>
      <c r="DU5">
        <f>('P2'!DU5+'P2'!DU21*DU$2)/(DU$2+1)</f>
        <v>32.840097560975607</v>
      </c>
      <c r="DV5">
        <f>('P2'!DV5+'P2'!DV21*DV$2)/(DV$2+1)</f>
        <v>34.349634146341458</v>
      </c>
      <c r="DW5">
        <f>('P2'!DW5+'P2'!DW21*DW$2)/(DW$2+1)</f>
        <v>31.400250000000003</v>
      </c>
      <c r="DX5">
        <f>('P2'!DX5+'P2'!DX21*DX$2)/(DX$2+1)</f>
        <v>28.949536585365856</v>
      </c>
      <c r="DY5">
        <f>('P2'!DY5+'P2'!DY21*DY$2)/(DY$2+1)</f>
        <v>27.730000000000004</v>
      </c>
      <c r="DZ5">
        <f>('P2'!DZ5+'P2'!DZ21*DZ$2)/(DZ$2+1)</f>
        <v>30.230000000000004</v>
      </c>
      <c r="EA5">
        <f>('P2'!EA5+'P2'!EA21*EA$2)/(EA$2+1)</f>
        <v>29.699906976744188</v>
      </c>
      <c r="EB5">
        <f>('P2'!EB5+'P2'!EB21*EB$2)/(EB$2+1)</f>
        <v>29.24988888888889</v>
      </c>
      <c r="EC5">
        <f>('P2'!EC5+'P2'!EC21*EC$2)/(EC$2+1)</f>
        <v>27.989794871794874</v>
      </c>
      <c r="ED5">
        <f>('P2'!ED5+'P2'!ED21*ED$2)/(ED$2+1)</f>
        <v>26.489894736842103</v>
      </c>
      <c r="EE5">
        <f>('P2'!EE5+'P2'!EE21*EE$2)/(EE$2+1)</f>
        <v>22.759767441860465</v>
      </c>
      <c r="EF5">
        <f>('P2'!EF5+'P2'!EF21*EF$2)/(EF$2+1)</f>
        <v>23.710157894736845</v>
      </c>
      <c r="EG5">
        <f>('P2'!EG5+'P2'!EG21*EG$2)/(EG$2+1)</f>
        <v>32.869581395348838</v>
      </c>
      <c r="EH5">
        <f>('P2'!EH5+'P2'!EH21*EH$2)/(EH$2+1)</f>
        <v>34.299871794871791</v>
      </c>
      <c r="EI5">
        <f>('P2'!EI5+'P2'!EI21*EI$2)/(EI$2+1)</f>
        <v>31.509750000000004</v>
      </c>
      <c r="EJ5">
        <f>('P2'!EJ5+'P2'!EJ21*EJ$2)/(EJ$2+1)</f>
        <v>29.189756097560981</v>
      </c>
      <c r="EK5">
        <f>('P2'!EK5+'P2'!EK21*EK$2)/(EK$2+1)</f>
        <v>28.029750000000003</v>
      </c>
      <c r="EL5">
        <f>('P2'!EL5+'P2'!EL21*EL$2)/(EL$2+1)</f>
        <v>30.399853658536593</v>
      </c>
      <c r="EM5">
        <f>('P2'!EM5+'P2'!EM21*EM$2)/(EM$2+1)</f>
        <v>29.900139534883721</v>
      </c>
      <c r="EN5">
        <f>('P2'!EN5+'P2'!EN21*EN$2)/(EN$2+1)</f>
        <v>29.469945945945945</v>
      </c>
      <c r="EO5">
        <f>('P2'!EO5+'P2'!EO21*EO$2)/(EO$2+1)</f>
        <v>28.279820512820514</v>
      </c>
      <c r="EP5">
        <f>('P2'!EP5+'P2'!EP21*EP$2)/(EP$2+1)</f>
        <v>26.859750000000002</v>
      </c>
      <c r="EQ5">
        <f>('P2'!EQ5+'P2'!EQ21*EQ$2)/(EQ$2+1)</f>
        <v>23.319731707317075</v>
      </c>
      <c r="ER5">
        <f>('P2'!ER5+'P2'!ER21*ER$2)/(ER$2+1)</f>
        <v>24.229736842105265</v>
      </c>
      <c r="ES5">
        <f>('P2'!ES5+'P2'!ES21*ES$2)/(ES$2+1)</f>
        <v>32.909860465116274</v>
      </c>
      <c r="ET5">
        <f>('P2'!ET5+'P2'!ET21*ET$2)/(ET$2+1)</f>
        <v>34.269923076923078</v>
      </c>
      <c r="EU5">
        <f>('P2'!EU5+'P2'!EU21*EU$2)/(EU$2+1)</f>
        <v>31.629857142857148</v>
      </c>
      <c r="EV5">
        <f>('P2'!EV5+'P2'!EV21*EV$2)/(EV$2+1)</f>
        <v>29.420230769230773</v>
      </c>
      <c r="EW5">
        <f>('P2'!EW5+'P2'!EW21*EW$2)/(EW$2+1)</f>
        <v>28.329750000000004</v>
      </c>
      <c r="EX5">
        <f>('P2'!EX5+'P2'!EX21*EX$2)/(EX$2+1)</f>
        <v>30.580046511627906</v>
      </c>
      <c r="EY5">
        <f>('P2'!EY5+'P2'!EY21*EY$2)/(EY$2+1)</f>
        <v>30.100146341463418</v>
      </c>
      <c r="EZ5">
        <f>('P2'!EZ5+'P2'!EZ21*EZ$2)/(EZ$2+1)</f>
        <v>29.7</v>
      </c>
      <c r="FA5">
        <f>('P2'!FA5+'P2'!FA21*FA$2)/(FA$2+1)</f>
        <v>28.569658536585369</v>
      </c>
      <c r="FB5">
        <f>('P2'!FB5+'P2'!FB21*FB$2)/(FB$2+1)</f>
        <v>27.220263157894738</v>
      </c>
      <c r="FC5">
        <f>('P2'!FC5+'P2'!FC21*FC$2)/(FC$2+1)</f>
        <v>23.87</v>
      </c>
      <c r="FD5">
        <f>('P2'!FD5+'P2'!FD21*FD$2)/(FD$2+1)</f>
        <v>24.729999999999997</v>
      </c>
      <c r="FE5">
        <f>('P2'!FE5+'P2'!FE21*FE$2)/(FE$2+1)</f>
        <v>32.969780487804883</v>
      </c>
      <c r="FF5">
        <f>('P2'!FF5+'P2'!FF21*FF$2)/(FF$2+1)</f>
        <v>34.250256410256412</v>
      </c>
      <c r="FG5">
        <f>('P2'!FG5+'P2'!FG21*FG$2)/(FG$2+1)</f>
        <v>31.749857142857149</v>
      </c>
      <c r="FH5">
        <f>('P2'!FH5+'P2'!FH21*FH$2)/(FH$2+1)</f>
        <v>29.660102564102566</v>
      </c>
      <c r="FI5">
        <f>('P2'!FI5+'P2'!FI21*FI$2)/(FI$2+1)</f>
        <v>28.619999999999997</v>
      </c>
      <c r="FJ5">
        <f>('P2'!FJ5+'P2'!FJ21*FJ$2)/(FJ$2+1)</f>
        <v>30.759604651162793</v>
      </c>
      <c r="FK5">
        <f>('P2'!FK5+'P2'!FK21*FK$2)/(FK$2+1)</f>
        <v>30.319585365853662</v>
      </c>
      <c r="FL5">
        <f>('P2'!FL5+'P2'!FL21*FL$2)/(FL$2+1)</f>
        <v>29.939888888888895</v>
      </c>
      <c r="FM5">
        <f>('P2'!FM5+'P2'!FM21*FM$2)/(FM$2+1)</f>
        <v>28.839682926829273</v>
      </c>
      <c r="FN5">
        <f>('P2'!FN5+'P2'!FN21*FN$2)/(FN$2+1)</f>
        <v>27.540105263157901</v>
      </c>
      <c r="FO5">
        <f>('P2'!FO5+'P2'!FO21*FO$2)/(FO$2+1)</f>
        <v>24.300000000000004</v>
      </c>
      <c r="FP5">
        <f>('P2'!FP5+'P2'!FP21*FP$2)/(FP$2+1)</f>
        <v>25.130250000000004</v>
      </c>
      <c r="FQ5">
        <f>('P2'!FQ5+'P2'!FQ21*FQ$2)/(FQ$2+1)</f>
        <v>33.100317073170736</v>
      </c>
      <c r="FR5">
        <f>('P2'!FR5+'P2'!FR21*FR$2)/(FR$2+1)</f>
        <v>34.350414634146347</v>
      </c>
      <c r="FS5">
        <f>('P2'!FS5+'P2'!FS21*FS$2)/(FS$2+1)</f>
        <v>31.92</v>
      </c>
      <c r="FT5">
        <f>('P2'!FT5+'P2'!FT21*FT$2)/(FT$2+1)</f>
        <v>29.899974358974362</v>
      </c>
      <c r="FU5">
        <f>('P2'!FU5+'P2'!FU21*FU$2)/(FU$2+1)</f>
        <v>28.90014285714286</v>
      </c>
      <c r="FV5">
        <f>('P2'!FV5+'P2'!FV21*FV$2)/(FV$2+1)</f>
        <v>30.9699512195122</v>
      </c>
      <c r="FW5">
        <f>('P2'!FW5+'P2'!FW21*FW$2)/(FW$2+1)</f>
        <v>30.539883720930227</v>
      </c>
      <c r="FX5">
        <f>('P2'!FX5+'P2'!FX21*FX$2)/(FX$2+1)</f>
        <v>30.169894736842107</v>
      </c>
      <c r="FY5">
        <f>('P2'!FY5+'P2'!FY21*FY$2)/(FY$2+1)</f>
        <v>29.110268292682932</v>
      </c>
      <c r="FZ5">
        <f>('P2'!FZ5+'P2'!FZ21*FZ$2)/(FZ$2+1)</f>
        <v>27.85</v>
      </c>
      <c r="GA5">
        <f>('P2'!GA5+'P2'!GA21*GA$2)/(GA$2+1)</f>
        <v>24.710093023255812</v>
      </c>
      <c r="GB5">
        <f>('P2'!GB5+'P2'!GB21*GB$2)/(GB$2+1)</f>
        <v>25.519631578947369</v>
      </c>
      <c r="GC5">
        <f>('P2'!GC5+'P2'!GC21*GC$2)/(GC$2+1)</f>
        <v>33.240365853658538</v>
      </c>
      <c r="GD5">
        <f>('P2'!GD5+'P2'!GD21*GD$2)/(GD$2+1)</f>
        <v>34.45046341463415</v>
      </c>
      <c r="GE5">
        <f>('P2'!GE5+'P2'!GE21*GE$2)/(GE$2+1)</f>
        <v>32.1</v>
      </c>
      <c r="GF5">
        <f>('P2'!GF5+'P2'!GF21*GF$2)/(GF$2+1)</f>
        <v>30.139634146341464</v>
      </c>
      <c r="GG5">
        <f>('P2'!GG5+'P2'!GG21*GG$2)/(GG$2+1)</f>
        <v>29.170045454545455</v>
      </c>
      <c r="GH5">
        <f>('P2'!GH5+'P2'!GH21*GH$2)/(GH$2+1)</f>
        <v>31.179926829268297</v>
      </c>
      <c r="GI5">
        <f>('P2'!GI5+'P2'!GI21*GI$2)/(GI$2+1)</f>
        <v>30.769511111111111</v>
      </c>
      <c r="GJ5">
        <f>('P2'!GJ5+'P2'!GJ21*GJ$2)/(GJ$2+1)</f>
        <v>30.410076923076925</v>
      </c>
      <c r="GK5">
        <f>('P2'!GK5+'P2'!GK21*GK$2)/(GK$2+1)</f>
        <v>29.380292682926829</v>
      </c>
      <c r="GL5">
        <f>('P2'!GL5+'P2'!GL21*GL$2)/(GL$2+1)</f>
        <v>28.159736842105268</v>
      </c>
      <c r="GM5">
        <f>('P2'!GM5+'P2'!GM21*GM$2)/(GM$2+1)</f>
        <v>25.129930232558138</v>
      </c>
      <c r="GN5">
        <f>('P2'!GN5+'P2'!GN21*GN$2)/(GN$2+1)</f>
        <v>25.909631578947369</v>
      </c>
      <c r="GO5">
        <f>('P2'!GO5+'P2'!GO21*GO$2)/(GO$2+1)</f>
        <v>33.380116279069767</v>
      </c>
      <c r="GP5">
        <f>('P2'!GP5+'P2'!GP21*GP$2)/(GP$2+1)</f>
        <v>34.549589743589749</v>
      </c>
      <c r="GQ5">
        <f>('P2'!GQ5+'P2'!GQ21*GQ$2)/(GQ$2+1)</f>
        <v>32.280500000000004</v>
      </c>
      <c r="GR5">
        <f>('P2'!GR5+'P2'!GR21*GR$2)/(GR$2+1)</f>
        <v>30.389860465116275</v>
      </c>
      <c r="GS5">
        <f>('P2'!GS5+'P2'!GS21*GS$2)/(GS$2+1)</f>
        <v>29.450000000000006</v>
      </c>
      <c r="GT5">
        <f>('P2'!GT5+'P2'!GT21*GT$2)/(GT$2+1)</f>
        <v>31.390097560975612</v>
      </c>
      <c r="GU5">
        <f>('P2'!GU5+'P2'!GU21*GU$2)/(GU$2+1)</f>
        <v>31.029888888888884</v>
      </c>
      <c r="GV5">
        <f>('P2'!GV5+'P2'!GV21*GV$2)/(GV$2+1)</f>
        <v>30.660052631578946</v>
      </c>
      <c r="GW5">
        <f>('P2'!GW5+'P2'!GW21*GW$2)/(GW$2+1)</f>
        <v>29.6298717948718</v>
      </c>
      <c r="GX5">
        <f>('P2'!GX5+'P2'!GX21*GX$2)/(GX$2+1)</f>
        <v>28.400000000000006</v>
      </c>
      <c r="GY5">
        <f>('P2'!GY5+'P2'!GY21*GY$2)/(GY$2+1)</f>
        <v>25.33978048780488</v>
      </c>
      <c r="GZ5">
        <f>('P2'!GZ5+'P2'!GZ21*GZ$2)/(GZ$2+1)</f>
        <v>26.119736842105265</v>
      </c>
      <c r="HA5">
        <f>('P2'!HA5+'P2'!HA21*HA$2)/(HA$2+1)</f>
        <v>33.660116279069761</v>
      </c>
      <c r="HB5">
        <f>('P2'!HB5+'P2'!HB21*HB$2)/(HB$2+1)</f>
        <v>34.839974358974366</v>
      </c>
      <c r="HC5">
        <f>('P2'!HC5+'P2'!HC21*HC$2)/(HC$2+1)</f>
        <v>32.549749999999996</v>
      </c>
      <c r="HD5">
        <f>('P2'!HD5+'P2'!HD21*HD$2)/(HD$2+1)</f>
        <v>30.640139534883723</v>
      </c>
      <c r="HE5">
        <f>('P2'!HE5+'P2'!HE21*HE$2)/(HE$2+1)</f>
        <v>29.690000000000005</v>
      </c>
      <c r="HF5">
        <f>('P2'!HF5+'P2'!HF21*HF$2)/(HF$2+1)</f>
        <v>31.649837209302323</v>
      </c>
      <c r="HG5">
        <f>('P2'!HG5+'P2'!HG21*HG$2)/(HG$2+1)</f>
        <v>31.279558139534881</v>
      </c>
      <c r="HH5">
        <f>('P2'!HH5+'P2'!HH21*HH$2)/(HH$2+1)</f>
        <v>30.920105263157893</v>
      </c>
      <c r="HI5">
        <f>('P2'!HI5+'P2'!HI21*HI$2)/(HI$2+1)</f>
        <v>29.870195121951223</v>
      </c>
      <c r="HJ5">
        <f>('P2'!HJ5+'P2'!HJ21*HJ$2)/(HJ$2+1)</f>
        <v>28.629750000000001</v>
      </c>
      <c r="HK5">
        <f>('P2'!HK5+'P2'!HK21*HK$2)/(HK$2+1)</f>
        <v>25.550000000000004</v>
      </c>
      <c r="HL5">
        <f>('P2'!HL5+'P2'!HL21*HL$2)/(HL$2+1)</f>
        <v>26.339894736842105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24.121794871794872</v>
      </c>
      <c r="U7">
        <f>('P2'!U7+'P2'!U22*U$2)/(U$2+1)</f>
        <v>24.249749999999999</v>
      </c>
      <c r="V7">
        <f>('P2'!V7+'P2'!V22*V$2)/(V$2+1)</f>
        <v>28.499767441860463</v>
      </c>
      <c r="W7">
        <f>('P2'!W7+'P2'!W22*W$2)/(W$2+1)</f>
        <v>27.249975609756099</v>
      </c>
      <c r="X7">
        <f>('P2'!X7+'P2'!X22*X$2)/(X$2+1)</f>
        <v>25.000222222222224</v>
      </c>
      <c r="Y7">
        <f>('P2'!Y7+'P2'!Y22*Y$2)/(Y$2+1)</f>
        <v>22.499926829268293</v>
      </c>
      <c r="Z7">
        <f>('P2'!Z7+'P2'!Z22*Z$2)/(Z$2+1)</f>
        <v>19.999842105263163</v>
      </c>
      <c r="AA7">
        <f>('P2'!AA7+'P2'!AA22*AA$2)/(AA$2+1)</f>
        <v>21.499682926829269</v>
      </c>
      <c r="AB7">
        <f>('P2'!AB7+'P2'!AB22*AB$2)/(AB$2+1)</f>
        <v>22.500500000000002</v>
      </c>
      <c r="AC7">
        <f>('P2'!AC7+'P2'!AC22*AC$2)/(AC$2+1)</f>
        <v>30.999853658536587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28.500358974358978</v>
      </c>
      <c r="AG7">
        <f>('P2'!AG7+'P2'!AG22*AG$2)/(AG$2+1)</f>
        <v>23.000250000000001</v>
      </c>
      <c r="AH7">
        <f>('P2'!AH7+'P2'!AH22*AH$2)/(AH$2+1)</f>
        <v>28.000488372093024</v>
      </c>
      <c r="AI7">
        <f>('P2'!AI7+'P2'!AI22*AI$2)/(AI$2+1)</f>
        <v>28.000097560975611</v>
      </c>
      <c r="AJ7">
        <f>('P2'!AJ7+'P2'!AJ22*AJ$2)/(AJ$2+1)</f>
        <v>27.750444444444447</v>
      </c>
      <c r="AK7">
        <f>('P2'!AK7+'P2'!AK22*AK$2)/(AK$2+1)</f>
        <v>25.749975609756099</v>
      </c>
      <c r="AL7">
        <f>('P2'!AL7+'P2'!AL22*AL$2)/(AL$2+1)</f>
        <v>24.250263157894739</v>
      </c>
      <c r="AM7">
        <f>('P2'!AM7+'P2'!AM22*AM$2)/(AM$2+1)</f>
        <v>17.00007317073171</v>
      </c>
      <c r="AN7">
        <f>('P2'!AN7+'P2'!AN22*AN$2)/(AN$2+1)</f>
        <v>19.500500000000002</v>
      </c>
      <c r="AO7">
        <f>('P2'!AO7+'P2'!AO22*AO$2)/(AO$2+1)</f>
        <v>37.499902439024389</v>
      </c>
      <c r="AP7">
        <f>('P2'!AP7+'P2'!AP22*AP$2)/(AP$2+1)</f>
        <v>40.350048780487803</v>
      </c>
      <c r="AQ7">
        <f>('P2'!AQ7+'P2'!AQ22*AQ$2)/(AQ$2+1)</f>
        <v>34.25</v>
      </c>
      <c r="AR7">
        <f>('P2'!AR7+'P2'!AR22*AR$2)/(AR$2+1)</f>
        <v>29.249820512820513</v>
      </c>
      <c r="AS7">
        <f>('P2'!AS7+'P2'!AS22*AS$2)/(AS$2+1)</f>
        <v>26.750142857142862</v>
      </c>
      <c r="AT7">
        <f>('P2'!AT7+'P2'!AT22*AT$2)/(AT$2+1)</f>
        <v>31.750219512195123</v>
      </c>
      <c r="AU7">
        <f>('P2'!AU7+'P2'!AU22*AU$2)/(AU$2+1)</f>
        <v>27.95046341463415</v>
      </c>
      <c r="AV7">
        <f>('P2'!AV7+'P2'!AV22*AV$2)/(AV$2+1)</f>
        <v>27.77</v>
      </c>
      <c r="AW7">
        <f>('P2'!AW7+'P2'!AW22*AW$2)/(AW$2+1)</f>
        <v>26.17025641025641</v>
      </c>
      <c r="AX7">
        <f>('P2'!AX7+'P2'!AX22*AX$2)/(AX$2+1)</f>
        <v>24.970263157894738</v>
      </c>
      <c r="AY7">
        <f>('P2'!AY7+'P2'!AY22*AY$2)/(AY$2+1)</f>
        <v>19.049581395348834</v>
      </c>
      <c r="AZ7">
        <f>('P2'!AZ7+'P2'!AZ22*AZ$2)/(AZ$2+1)</f>
        <v>21.120000000000005</v>
      </c>
      <c r="BA7">
        <f>('P2'!BA7+'P2'!BA22*BA$2)/(BA$2+1)</f>
        <v>35.920170731707316</v>
      </c>
      <c r="BB7">
        <f>('P2'!BB7+'P2'!BB22*BB$2)/(BB$2+1)</f>
        <v>38.29975609756098</v>
      </c>
      <c r="BC7">
        <f>('P2'!BC7+'P2'!BC22*BC$2)/(BC$2+1)</f>
        <v>33.320250000000001</v>
      </c>
      <c r="BD7">
        <f>('P2'!BD7+'P2'!BD22*BD$2)/(BD$2+1)</f>
        <v>29.2399512195122</v>
      </c>
      <c r="BE7">
        <f>('P2'!BE7+'P2'!BE22*BE$2)/(BE$2+1)</f>
        <v>27.199750000000002</v>
      </c>
      <c r="BF7">
        <f>('P2'!BF7+'P2'!BF22*BF$2)/(BF$2+1)</f>
        <v>31.360121951219519</v>
      </c>
      <c r="BG7">
        <f>('P2'!BG7+'P2'!BG22*BG$2)/(BG$2+1)</f>
        <v>28.329930232558137</v>
      </c>
      <c r="BH7">
        <f>('P2'!BH7+'P2'!BH22*BH$2)/(BH$2+1)</f>
        <v>28.179555555555563</v>
      </c>
      <c r="BI7">
        <f>('P2'!BI7+'P2'!BI22*BI$2)/(BI$2+1)</f>
        <v>26.719871794871796</v>
      </c>
      <c r="BJ7">
        <f>('P2'!BJ7+'P2'!BJ22*BJ$2)/(BJ$2+1)</f>
        <v>25.630263157894742</v>
      </c>
      <c r="BK7">
        <f>('P2'!BK7+'P2'!BK22*BK$2)/(BK$2+1)</f>
        <v>20.239697674418604</v>
      </c>
      <c r="BL7">
        <f>('P2'!BL7+'P2'!BL22*BL$2)/(BL$2+1)</f>
        <v>22.129736842105263</v>
      </c>
      <c r="BM7">
        <f>('P2'!BM7+'P2'!BM22*BM$2)/(BM$2+1)</f>
        <v>35.610139534883722</v>
      </c>
      <c r="BN7">
        <f>('P2'!BN7+'P2'!BN22*BN$2)/(BN$2+1)</f>
        <v>37.779923076923076</v>
      </c>
      <c r="BO7">
        <f>('P2'!BO7+'P2'!BO22*BO$2)/(BO$2+1)</f>
        <v>33.249749999999999</v>
      </c>
      <c r="BP7">
        <f>('P2'!BP7+'P2'!BP22*BP$2)/(BP$2+1)</f>
        <v>29.529853658536588</v>
      </c>
      <c r="BQ7">
        <f>('P2'!BQ7+'P2'!BQ22*BQ$2)/(BQ$2+1)</f>
        <v>27.680249999999997</v>
      </c>
      <c r="BR7">
        <f>('P2'!BR7+'P2'!BR22*BR$2)/(BR$2+1)</f>
        <v>31.470243902439023</v>
      </c>
      <c r="BS7">
        <f>('P2'!BS7+'P2'!BS22*BS$2)/(BS$2+1)</f>
        <v>28.680046511627907</v>
      </c>
      <c r="BT7">
        <f>('P2'!BT7+'P2'!BT22*BT$2)/(BT$2+1)</f>
        <v>28.539777777777783</v>
      </c>
      <c r="BU7">
        <f>('P2'!BU7+'P2'!BU22*BU$2)/(BU$2+1)</f>
        <v>27.229948717948719</v>
      </c>
      <c r="BV7">
        <f>('P2'!BV7+'P2'!BV22*BV$2)/(BV$2+1)</f>
        <v>26.240249999999996</v>
      </c>
      <c r="BW7">
        <f>('P2'!BW7+'P2'!BW22*BW$2)/(BW$2+1)</f>
        <v>21.349829268292684</v>
      </c>
      <c r="BX7">
        <f>('P2'!BX7+'P2'!BX22*BX$2)/(BX$2+1)</f>
        <v>23.080157894736846</v>
      </c>
      <c r="BY7">
        <f>('P2'!BY7+'P2'!BY22*BY$2)/(BY$2+1)</f>
        <v>35.369790697674418</v>
      </c>
      <c r="BZ7">
        <f>('P2'!BZ7+'P2'!BZ22*BZ$2)/(BZ$2+1)</f>
        <v>37.359589743589744</v>
      </c>
      <c r="CA7">
        <f>('P2'!CA7+'P2'!CA22*CA$2)/(CA$2+1)</f>
        <v>33.239999999999995</v>
      </c>
      <c r="CB7">
        <f>('P2'!CB7+'P2'!CB22*CB$2)/(CB$2+1)</f>
        <v>29.869634146341461</v>
      </c>
      <c r="CC7">
        <f>('P2'!CC7+'P2'!CC22*CC$2)/(CC$2+1)</f>
        <v>28.19</v>
      </c>
      <c r="CD7">
        <f>('P2'!CD7+'P2'!CD22*CD$2)/(CD$2+1)</f>
        <v>31.65974418604651</v>
      </c>
      <c r="CE7">
        <f>('P2'!CE7+'P2'!CE22*CE$2)/(CE$2+1)</f>
        <v>28.949682926829269</v>
      </c>
      <c r="CF7">
        <f>('P2'!CF7+'P2'!CF22*CF$2)/(CF$2+1)</f>
        <v>28.879777777777786</v>
      </c>
      <c r="CG7">
        <f>('P2'!CG7+'P2'!CG22*CG$2)/(CG$2+1)</f>
        <v>27.720256410256411</v>
      </c>
      <c r="CH7">
        <f>('P2'!CH7+'P2'!CH22*CH$2)/(CH$2+1)</f>
        <v>26.87</v>
      </c>
      <c r="CI7">
        <f>('P2'!CI7+'P2'!CI22*CI$2)/(CI$2+1)</f>
        <v>22.44</v>
      </c>
      <c r="CJ7">
        <f>('P2'!CJ7+'P2'!CJ22*CJ$2)/(CJ$2+1)</f>
        <v>24.06</v>
      </c>
      <c r="CK7">
        <f>('P2'!CK7+'P2'!CK22*CK$2)/(CK$2+1)</f>
        <v>35.340325581395348</v>
      </c>
      <c r="CL7">
        <f>('P2'!CL7+'P2'!CL22*CL$2)/(CL$2+1)</f>
        <v>37.219641025641025</v>
      </c>
      <c r="CM7">
        <f>('P2'!CM7+'P2'!CM22*CM$2)/(CM$2+1)</f>
        <v>33.500000000000007</v>
      </c>
      <c r="CN7">
        <f>('P2'!CN7+'P2'!CN22*CN$2)/(CN$2+1)</f>
        <v>30.440179487179485</v>
      </c>
      <c r="CO7">
        <f>('P2'!CO7+'P2'!CO22*CO$2)/(CO$2+1)</f>
        <v>28.950000000000003</v>
      </c>
      <c r="CP7">
        <f>('P2'!CP7+'P2'!CP22*CP$2)/(CP$2+1)</f>
        <v>32.179883720930235</v>
      </c>
      <c r="CQ7">
        <f>('P2'!CQ7+'P2'!CQ22*CQ$2)/(CQ$2+1)</f>
        <v>29.86975609756098</v>
      </c>
      <c r="CR7">
        <f>('P2'!CR7+'P2'!CR22*CR$2)/(CR$2+1)</f>
        <v>29.820108108108109</v>
      </c>
      <c r="CS7">
        <f>('P2'!CS7+'P2'!CS22*CS$2)/(CS$2+1)</f>
        <v>28.730146341463417</v>
      </c>
      <c r="CT7">
        <f>('P2'!CT7+'P2'!CT22*CT$2)/(CT$2+1)</f>
        <v>27.93</v>
      </c>
      <c r="CU7">
        <f>('P2'!CU7+'P2'!CU22*CU$2)/(CU$2+1)</f>
        <v>23.739707317073172</v>
      </c>
      <c r="CV7">
        <f>('P2'!CV7+'P2'!CV22*CV$2)/(CV$2+1)</f>
        <v>25.29</v>
      </c>
      <c r="CW7">
        <f>('P2'!CW7+'P2'!CW22*CW$2)/(CW$2+1)</f>
        <v>36.020268292682928</v>
      </c>
      <c r="CX7">
        <f>('P2'!CX7+'P2'!CX22*CX$2)/(CX$2+1)</f>
        <v>37.820170731707321</v>
      </c>
      <c r="CY7">
        <f>('P2'!CY7+'P2'!CY22*CY$2)/(CY$2+1)</f>
        <v>34.29</v>
      </c>
      <c r="CZ7">
        <f>('P2'!CZ7+'P2'!CZ22*CZ$2)/(CZ$2+1)</f>
        <v>31.40020512820513</v>
      </c>
      <c r="DA7">
        <f>('P2'!DA7+'P2'!DA22*DA$2)/(DA$2+1)</f>
        <v>29.990000000000006</v>
      </c>
      <c r="DB7">
        <f>('P2'!DB7+'P2'!DB22*DB$2)/(DB$2+1)</f>
        <v>33.079829268292684</v>
      </c>
      <c r="DC7">
        <f>('P2'!DC7+'P2'!DC22*DC$2)/(DC$2+1)</f>
        <v>30.940268292682926</v>
      </c>
      <c r="DD7">
        <f>('P2'!DD7+'P2'!DD22*DD$2)/(DD$2+1)</f>
        <v>30.890000000000008</v>
      </c>
      <c r="DE7">
        <f>('P2'!DE7+'P2'!DE22*DE$2)/(DE$2+1)</f>
        <v>29.860000000000003</v>
      </c>
      <c r="DF7">
        <f>('P2'!DF7+'P2'!DF22*DF$2)/(DF$2+1)</f>
        <v>29.1001052631579</v>
      </c>
      <c r="DG7">
        <f>('P2'!DG7+'P2'!DG22*DG$2)/(DG$2+1)</f>
        <v>25.119767441860464</v>
      </c>
      <c r="DH7">
        <f>('P2'!DH7+'P2'!DH22*DH$2)/(DH$2+1)</f>
        <v>26.599736842105262</v>
      </c>
      <c r="DI7">
        <f>('P2'!DI7+'P2'!DI22*DI$2)/(DI$2+1)</f>
        <v>36.810195121951224</v>
      </c>
      <c r="DJ7">
        <f>('P2'!DJ7+'P2'!DJ22*DJ$2)/(DJ$2+1)</f>
        <v>38.520195121951225</v>
      </c>
      <c r="DK7">
        <f>('P2'!DK7+'P2'!DK22*DK$2)/(DK$2+1)</f>
        <v>35.170000000000009</v>
      </c>
      <c r="DL7">
        <f>('P2'!DL7+'P2'!DL22*DL$2)/(DL$2+1)</f>
        <v>32.429641025641025</v>
      </c>
      <c r="DM7">
        <f>('P2'!DM7+'P2'!DM22*DM$2)/(DM$2+1)</f>
        <v>31.090142857142862</v>
      </c>
      <c r="DN7">
        <f>('P2'!DN7+'P2'!DN22*DN$2)/(DN$2+1)</f>
        <v>34.0299756097561</v>
      </c>
      <c r="DO7">
        <f>('P2'!DO7+'P2'!DO22*DO$2)/(DO$2+1)</f>
        <v>31.999953488372089</v>
      </c>
      <c r="DP7">
        <f>('P2'!DP7+'P2'!DP22*DP$2)/(DP$2+1)</f>
        <v>31.959888888888894</v>
      </c>
      <c r="DQ7">
        <f>('P2'!DQ7+'P2'!DQ22*DQ$2)/(DQ$2+1)</f>
        <v>30.980128205128207</v>
      </c>
      <c r="DR7">
        <f>('P2'!DR7+'P2'!DR22*DR$2)/(DR$2+1)</f>
        <v>30.269894736842108</v>
      </c>
      <c r="DS7">
        <f>('P2'!DS7+'P2'!DS22*DS$2)/(DS$2+1)</f>
        <v>26.490046511627906</v>
      </c>
      <c r="DT7">
        <f>('P2'!DT7+'P2'!DT22*DT$2)/(DT$2+1)</f>
        <v>27.900000000000006</v>
      </c>
      <c r="DU7">
        <f>('P2'!DU7+'P2'!DU22*DU$2)/(DU$2+1)</f>
        <v>37.609829268292678</v>
      </c>
      <c r="DV7">
        <f>('P2'!DV7+'P2'!DV22*DV$2)/(DV$2+1)</f>
        <v>39.240268292682927</v>
      </c>
      <c r="DW7">
        <f>('P2'!DW7+'P2'!DW22*DW$2)/(DW$2+1)</f>
        <v>36.060250000000003</v>
      </c>
      <c r="DX7">
        <f>('P2'!DX7+'P2'!DX22*DX$2)/(DX$2+1)</f>
        <v>33.460219512195124</v>
      </c>
      <c r="DY7">
        <f>('P2'!DY7+'P2'!DY22*DY$2)/(DY$2+1)</f>
        <v>32.19</v>
      </c>
      <c r="DZ7">
        <f>('P2'!DZ7+'P2'!DZ22*DZ$2)/(DZ$2+1)</f>
        <v>34.990121951219514</v>
      </c>
      <c r="EA7">
        <f>('P2'!EA7+'P2'!EA22*EA$2)/(EA$2+1)</f>
        <v>33.059953488372095</v>
      </c>
      <c r="EB7">
        <f>('P2'!EB7+'P2'!EB22*EB$2)/(EB$2+1)</f>
        <v>33.02044444444445</v>
      </c>
      <c r="EC7">
        <f>('P2'!EC7+'P2'!EC22*EC$2)/(EC$2+1)</f>
        <v>32.079743589743593</v>
      </c>
      <c r="ED7">
        <f>('P2'!ED7+'P2'!ED22*ED$2)/(ED$2+1)</f>
        <v>31.39026315789474</v>
      </c>
      <c r="EE7">
        <f>('P2'!EE7+'P2'!EE22*EE$2)/(EE$2+1)</f>
        <v>27.720116279069767</v>
      </c>
      <c r="EF7">
        <f>('P2'!EF7+'P2'!EF22*EF$2)/(EF$2+1)</f>
        <v>29.089736842105264</v>
      </c>
      <c r="EG7">
        <f>('P2'!EG7+'P2'!EG22*EG$2)/(EG$2+1)</f>
        <v>38.52027906976744</v>
      </c>
      <c r="EH7">
        <f>('P2'!EH7+'P2'!EH22*EH$2)/(EH$2+1)</f>
        <v>40.099769230769226</v>
      </c>
      <c r="EI7">
        <f>('P2'!EI7+'P2'!EI22*EI$2)/(EI$2+1)</f>
        <v>37.020375000000001</v>
      </c>
      <c r="EJ7">
        <f>('P2'!EJ7+'P2'!EJ22*EJ$2)/(EJ$2+1)</f>
        <v>34.500121951219519</v>
      </c>
      <c r="EK7">
        <f>('P2'!EK7+'P2'!EK22*EK$2)/(EK$2+1)</f>
        <v>33.270250000000004</v>
      </c>
      <c r="EL7">
        <f>('P2'!EL7+'P2'!EL22*EL$2)/(EL$2+1)</f>
        <v>35.990097560975606</v>
      </c>
      <c r="EM7">
        <f>('P2'!EM7+'P2'!EM22*EM$2)/(EM$2+1)</f>
        <v>34.11995348837209</v>
      </c>
      <c r="EN7">
        <f>('P2'!EN7+'P2'!EN22*EN$2)/(EN$2+1)</f>
        <v>34.07964864864865</v>
      </c>
      <c r="EO7">
        <f>('P2'!EO7+'P2'!EO22*EO$2)/(EO$2+1)</f>
        <v>33.169974358974365</v>
      </c>
      <c r="EP7">
        <f>('P2'!EP7+'P2'!EP22*EP$2)/(EP$2+1)</f>
        <v>32.510250000000006</v>
      </c>
      <c r="EQ7">
        <f>('P2'!EQ7+'P2'!EQ22*EQ$2)/(EQ$2+1)</f>
        <v>28.960097560975608</v>
      </c>
      <c r="ER7">
        <f>('P2'!ER7+'P2'!ER22*ER$2)/(ER$2+1)</f>
        <v>30.280263157894737</v>
      </c>
      <c r="ES7">
        <f>('P2'!ES7+'P2'!ES22*ES$2)/(ES$2+1)</f>
        <v>39.420302325581389</v>
      </c>
      <c r="ET7">
        <f>('P2'!ET7+'P2'!ET22*ET$2)/(ET$2+1)</f>
        <v>40.959897435897439</v>
      </c>
      <c r="EU7">
        <f>('P2'!EU7+'P2'!EU22*EU$2)/(EU$2+1)</f>
        <v>37.980000000000004</v>
      </c>
      <c r="EV7">
        <f>('P2'!EV7+'P2'!EV22*EV$2)/(EV$2+1)</f>
        <v>35.529846153846151</v>
      </c>
      <c r="EW7">
        <f>('P2'!EW7+'P2'!EW22*EW$2)/(EW$2+1)</f>
        <v>34.350500000000004</v>
      </c>
      <c r="EX7">
        <f>('P2'!EX7+'P2'!EX22*EX$2)/(EX$2+1)</f>
        <v>36.989930232558137</v>
      </c>
      <c r="EY7">
        <f>('P2'!EY7+'P2'!EY22*EY$2)/(EY$2+1)</f>
        <v>35.179707317073174</v>
      </c>
      <c r="EZ7">
        <f>('P2'!EZ7+'P2'!EZ22*EZ$2)/(EZ$2+1)</f>
        <v>35.140333333333338</v>
      </c>
      <c r="FA7">
        <f>('P2'!FA7+'P2'!FA22*FA$2)/(FA$2+1)</f>
        <v>34.259634146341469</v>
      </c>
      <c r="FB7">
        <f>('P2'!FB7+'P2'!FB22*FB$2)/(FB$2+1)</f>
        <v>33.61984210526316</v>
      </c>
      <c r="FC7">
        <f>('P2'!FC7+'P2'!FC22*FC$2)/(FC$2+1)</f>
        <v>30.189951219512196</v>
      </c>
      <c r="FD7">
        <f>('P2'!FD7+'P2'!FD22*FD$2)/(FD$2+1)</f>
        <v>31.479749999999999</v>
      </c>
      <c r="FE7">
        <f>('P2'!FE7+'P2'!FE22*FE$2)/(FE$2+1)</f>
        <v>40.330073170731715</v>
      </c>
      <c r="FF7">
        <f>('P2'!FF7+'P2'!FF22*FF$2)/(FF$2+1)</f>
        <v>41.820205128205131</v>
      </c>
      <c r="FG7">
        <f>('P2'!FG7+'P2'!FG22*FG$2)/(FG$2+1)</f>
        <v>38.930000000000007</v>
      </c>
      <c r="FH7">
        <f>('P2'!FH7+'P2'!FH22*FH$2)/(FH$2+1)</f>
        <v>36.569923076923075</v>
      </c>
      <c r="FI7">
        <f>('P2'!FI7+'P2'!FI22*FI$2)/(FI$2+1)</f>
        <v>35.429749999999999</v>
      </c>
      <c r="FJ7">
        <f>('P2'!FJ7+'P2'!FJ22*FJ$2)/(FJ$2+1)</f>
        <v>37.980069767441861</v>
      </c>
      <c r="FK7">
        <f>('P2'!FK7+'P2'!FK22*FK$2)/(FK$2+1)</f>
        <v>36.229878048780492</v>
      </c>
      <c r="FL7">
        <f>('P2'!FL7+'P2'!FL22*FL$2)/(FL$2+1)</f>
        <v>36.199888888888893</v>
      </c>
      <c r="FM7">
        <f>('P2'!FM7+'P2'!FM22*FM$2)/(FM$2+1)</f>
        <v>35.329829268292684</v>
      </c>
      <c r="FN7">
        <f>('P2'!FN7+'P2'!FN22*FN$2)/(FN$2+1)</f>
        <v>34.699842105263158</v>
      </c>
      <c r="FO7">
        <f>('P2'!FO7+'P2'!FO22*FO$2)/(FO$2+1)</f>
        <v>31.299902439024393</v>
      </c>
      <c r="FP7">
        <f>('P2'!FP7+'P2'!FP22*FP$2)/(FP$2+1)</f>
        <v>32.58</v>
      </c>
      <c r="FQ7">
        <f>('P2'!FQ7+'P2'!FQ22*FQ$2)/(FQ$2+1)</f>
        <v>41.330170731707319</v>
      </c>
      <c r="FR7">
        <f>('P2'!FR7+'P2'!FR22*FR$2)/(FR$2+1)</f>
        <v>42.800073170731707</v>
      </c>
      <c r="FS7">
        <f>('P2'!FS7+'P2'!FS22*FS$2)/(FS$2+1)</f>
        <v>39.950250000000004</v>
      </c>
      <c r="FT7">
        <f>('P2'!FT7+'P2'!FT22*FT$2)/(FT$2+1)</f>
        <v>37.619538461538468</v>
      </c>
      <c r="FU7">
        <f>('P2'!FU7+'P2'!FU22*FU$2)/(FU$2+1)</f>
        <v>36.49</v>
      </c>
      <c r="FV7">
        <f>('P2'!FV7+'P2'!FV22*FV$2)/(FV$2+1)</f>
        <v>39.009878048780493</v>
      </c>
      <c r="FW7">
        <f>('P2'!FW7+'P2'!FW22*FW$2)/(FW$2+1)</f>
        <v>37.279767441860464</v>
      </c>
      <c r="FX7">
        <f>('P2'!FX7+'P2'!FX22*FX$2)/(FX$2+1)</f>
        <v>37.250315789473682</v>
      </c>
      <c r="FY7">
        <f>('P2'!FY7+'P2'!FY22*FY$2)/(FY$2+1)</f>
        <v>36.400219512195122</v>
      </c>
      <c r="FZ7">
        <f>('P2'!FZ7+'P2'!FZ22*FZ$2)/(FZ$2+1)</f>
        <v>35.769750000000002</v>
      </c>
      <c r="GA7">
        <f>('P2'!GA7+'P2'!GA22*GA$2)/(GA$2+1)</f>
        <v>32.420348837209303</v>
      </c>
      <c r="GB7">
        <f>('P2'!GB7+'P2'!GB22*GB$2)/(GB$2+1)</f>
        <v>33.679736842105264</v>
      </c>
      <c r="GC7">
        <f>('P2'!GC7+'P2'!GC22*GC$2)/(GC$2+1)</f>
        <v>42.320195121951222</v>
      </c>
      <c r="GD7">
        <f>('P2'!GD7+'P2'!GD22*GD$2)/(GD$2+1)</f>
        <v>43.779829268292687</v>
      </c>
      <c r="GE7">
        <f>('P2'!GE7+'P2'!GE22*GE$2)/(GE$2+1)</f>
        <v>40.960125000000005</v>
      </c>
      <c r="GF7">
        <f>('P2'!GF7+'P2'!GF22*GF$2)/(GF$2+1)</f>
        <v>38.659975609756103</v>
      </c>
      <c r="GG7">
        <f>('P2'!GG7+'P2'!GG22*GG$2)/(GG$2+1)</f>
        <v>37.549954545454547</v>
      </c>
      <c r="GH7">
        <f>('P2'!GH7+'P2'!GH22*GH$2)/(GH$2+1)</f>
        <v>40.039756097560982</v>
      </c>
      <c r="GI7">
        <f>('P2'!GI7+'P2'!GI22*GI$2)/(GI$2+1)</f>
        <v>38.340200000000003</v>
      </c>
      <c r="GJ7">
        <f>('P2'!GJ7+'P2'!GJ22*GJ$2)/(GJ$2+1)</f>
        <v>38.310102564102564</v>
      </c>
      <c r="GK7">
        <f>('P2'!GK7+'P2'!GK22*GK$2)/(GK$2+1)</f>
        <v>37.460073170731711</v>
      </c>
      <c r="GL7">
        <f>('P2'!GL7+'P2'!GL22*GL$2)/(GL$2+1)</f>
        <v>36.850157894736846</v>
      </c>
      <c r="GM7">
        <f>('P2'!GM7+'P2'!GM22*GM$2)/(GM$2+1)</f>
        <v>33.550116279069769</v>
      </c>
      <c r="GN7">
        <f>('P2'!GN7+'P2'!GN22*GN$2)/(GN$2+1)</f>
        <v>34.789736842105263</v>
      </c>
      <c r="GO7">
        <f>('P2'!GO7+'P2'!GO22*GO$2)/(GO$2+1)</f>
        <v>43.309953488372095</v>
      </c>
      <c r="GP7">
        <f>('P2'!GP7+'P2'!GP22*GP$2)/(GP$2+1)</f>
        <v>44.750333333333337</v>
      </c>
      <c r="GQ7">
        <f>('P2'!GQ7+'P2'!GQ22*GQ$2)/(GQ$2+1)</f>
        <v>41.980000000000004</v>
      </c>
      <c r="GR7">
        <f>('P2'!GR7+'P2'!GR22*GR$2)/(GR$2+1)</f>
        <v>39.709953488372093</v>
      </c>
      <c r="GS7">
        <f>('P2'!GS7+'P2'!GS22*GS$2)/(GS$2+1)</f>
        <v>38.609857142857152</v>
      </c>
      <c r="GT7">
        <f>('P2'!GT7+'P2'!GT22*GT$2)/(GT$2+1)</f>
        <v>41.070195121951222</v>
      </c>
      <c r="GU7">
        <f>('P2'!GU7+'P2'!GU22*GU$2)/(GU$2+1)</f>
        <v>39.380222222222223</v>
      </c>
      <c r="GV7">
        <f>('P2'!GV7+'P2'!GV22*GV$2)/(GV$2+1)</f>
        <v>39.350105263157893</v>
      </c>
      <c r="GW7">
        <f>('P2'!GW7+'P2'!GW22*GW$2)/(GW$2+1)</f>
        <v>38.480153846153847</v>
      </c>
      <c r="GX7">
        <f>('P2'!GX7+'P2'!GX22*GX$2)/(GX$2+1)</f>
        <v>37.849857142857147</v>
      </c>
      <c r="GY7">
        <f>('P2'!GY7+'P2'!GY22*GY$2)/(GY$2+1)</f>
        <v>34.449731707317078</v>
      </c>
      <c r="GZ7">
        <f>('P2'!GZ7+'P2'!GZ22*GZ$2)/(GZ$2+1)</f>
        <v>35.729999999999997</v>
      </c>
      <c r="HA7">
        <f>('P2'!HA7+'P2'!HA22*HA$2)/(HA$2+1)</f>
        <v>44.480069767441854</v>
      </c>
      <c r="HB7">
        <f>('P2'!HB7+'P2'!HB22*HB$2)/(HB$2+1)</f>
        <v>45.950102564102565</v>
      </c>
      <c r="HC7">
        <f>('P2'!HC7+'P2'!HC22*HC$2)/(HC$2+1)</f>
        <v>43.1</v>
      </c>
      <c r="HD7">
        <f>('P2'!HD7+'P2'!HD22*HD$2)/(HD$2+1)</f>
        <v>40.770162790697668</v>
      </c>
      <c r="HE7">
        <f>('P2'!HE7+'P2'!HE22*HE$2)/(HE$2+1)</f>
        <v>39.64</v>
      </c>
      <c r="HF7">
        <f>('P2'!HF7+'P2'!HF22*HF$2)/(HF$2+1)</f>
        <v>42.160418604651163</v>
      </c>
      <c r="HG7">
        <f>('P2'!HG7+'P2'!HG22*HG$2)/(HG$2+1)</f>
        <v>40.420116279069767</v>
      </c>
      <c r="HH7">
        <f>('P2'!HH7+'P2'!HH22*HH$2)/(HH$2+1)</f>
        <v>40.38978947368421</v>
      </c>
      <c r="HI7">
        <f>('P2'!HI7+'P2'!HI22*HI$2)/(HI$2+1)</f>
        <v>39.490268292682927</v>
      </c>
      <c r="HJ7">
        <f>('P2'!HJ7+'P2'!HJ22*HJ$2)/(HJ$2+1)</f>
        <v>38.840250000000005</v>
      </c>
      <c r="HK7">
        <f>('P2'!HK7+'P2'!HK22*HK$2)/(HK$2+1)</f>
        <v>35.360317073170734</v>
      </c>
      <c r="HL7">
        <f>('P2'!HL7+'P2'!HL22*HL$2)/(HL$2+1)</f>
        <v>36.670263157894738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24.257435897435897</v>
      </c>
      <c r="U9">
        <f>('P2'!U9+'P2'!U23*U$2)/(U$2+1)</f>
        <v>24.250250000000001</v>
      </c>
      <c r="V9">
        <f>('P2'!V9+'P2'!V23*V$2)/(V$2+1)</f>
        <v>28.250046511627904</v>
      </c>
      <c r="W9">
        <f>('P2'!W9+'P2'!W23*W$2)/(W$2+1)</f>
        <v>28.000024390243908</v>
      </c>
      <c r="X9">
        <f>('P2'!X9+'P2'!X23*X$2)/(X$2+1)</f>
        <v>27.25011111111111</v>
      </c>
      <c r="Y9">
        <f>('P2'!Y9+'P2'!Y23*Y$2)/(Y$2+1)</f>
        <v>25.999756097560976</v>
      </c>
      <c r="Z9">
        <f>('P2'!Z9+'P2'!Z23*Z$2)/(Z$2+1)</f>
        <v>22.249736842105268</v>
      </c>
      <c r="AA9">
        <f>('P2'!AA9+'P2'!AA23*AA$2)/(AA$2+1)</f>
        <v>23.99978048780488</v>
      </c>
      <c r="AB9">
        <f>('P2'!AB9+'P2'!AB23*AB$2)/(AB$2+1)</f>
        <v>26.500250000000001</v>
      </c>
      <c r="AC9">
        <f>('P2'!AC9+'P2'!AC23*AC$2)/(AC$2+1)</f>
        <v>30.999756097560976</v>
      </c>
      <c r="AD9">
        <f>('P2'!AD9+'P2'!AD23*AD$2)/(AD$2+1)</f>
        <v>32.499794871794876</v>
      </c>
      <c r="AE9">
        <f>('P2'!AE9+'P2'!AE23*AE$2)/(AE$2+1)</f>
        <v>31.000142857142862</v>
      </c>
      <c r="AF9">
        <f>('P2'!AF9+'P2'!AF23*AF$2)/(AF$2+1)</f>
        <v>26.25012820512821</v>
      </c>
      <c r="AG9">
        <f>('P2'!AG9+'P2'!AG23*AG$2)/(AG$2+1)</f>
        <v>27</v>
      </c>
      <c r="AH9">
        <f>('P2'!AH9+'P2'!AH23*AH$2)/(AH$2+1)</f>
        <v>28.00046511627907</v>
      </c>
      <c r="AI9">
        <f>('P2'!AI9+'P2'!AI23*AI$2)/(AI$2+1)</f>
        <v>27.999975609756099</v>
      </c>
      <c r="AJ9">
        <f>('P2'!AJ9+'P2'!AJ23*AJ$2)/(AJ$2+1)</f>
        <v>26.000111111111114</v>
      </c>
      <c r="AK9">
        <f>('P2'!AK9+'P2'!AK23*AK$2)/(AK$2+1)</f>
        <v>24.999975609756099</v>
      </c>
      <c r="AL9">
        <f>('P2'!AL9+'P2'!AL23*AL$2)/(AL$2+1)</f>
        <v>24</v>
      </c>
      <c r="AM9">
        <f>('P2'!AM9+'P2'!AM23*AM$2)/(AM$2+1)</f>
        <v>24.750365853658536</v>
      </c>
      <c r="AN9">
        <f>('P2'!AN9+'P2'!AN23*AN$2)/(AN$2+1)</f>
        <v>26.750000000000004</v>
      </c>
      <c r="AO9">
        <f>('P2'!AO9+'P2'!AO23*AO$2)/(AO$2+1)</f>
        <v>32.999658536585372</v>
      </c>
      <c r="AP9">
        <f>('P2'!AP9+'P2'!AP23*AP$2)/(AP$2+1)</f>
        <v>31.249634146341464</v>
      </c>
      <c r="AQ9">
        <f>('P2'!AQ9+'P2'!AQ23*AQ$2)/(AQ$2+1)</f>
        <v>30.750500000000002</v>
      </c>
      <c r="AR9">
        <f>('P2'!AR9+'P2'!AR23*AR$2)/(AR$2+1)</f>
        <v>27.000025641025641</v>
      </c>
      <c r="AS9">
        <f>('P2'!AS9+'P2'!AS23*AS$2)/(AS$2+1)</f>
        <v>26.25</v>
      </c>
      <c r="AT9">
        <f>('P2'!AT9+'P2'!AT23*AT$2)/(AT$2+1)</f>
        <v>28.749878048780488</v>
      </c>
      <c r="AU9">
        <f>('P2'!AU9+'P2'!AU23*AU$2)/(AU$2+1)</f>
        <v>27.810292682926828</v>
      </c>
      <c r="AV9">
        <f>('P2'!AV9+'P2'!AV23*AV$2)/(AV$2+1)</f>
        <v>26.20020512820513</v>
      </c>
      <c r="AW9">
        <f>('P2'!AW9+'P2'!AW23*AW$2)/(AW$2+1)</f>
        <v>25.399923076923077</v>
      </c>
      <c r="AX9">
        <f>('P2'!AX9+'P2'!AX23*AX$2)/(AX$2+1)</f>
        <v>24.610368421052634</v>
      </c>
      <c r="AY9">
        <f>('P2'!AY9+'P2'!AY23*AY$2)/(AY$2+1)</f>
        <v>25.240069767441859</v>
      </c>
      <c r="AZ9">
        <f>('P2'!AZ9+'P2'!AZ23*AZ$2)/(AZ$2+1)</f>
        <v>26.910105263157899</v>
      </c>
      <c r="BA9">
        <f>('P2'!BA9+'P2'!BA23*BA$2)/(BA$2+1)</f>
        <v>32.059756097560978</v>
      </c>
      <c r="BB9">
        <f>('P2'!BB9+'P2'!BB23*BB$2)/(BB$2+1)</f>
        <v>30.650048780487804</v>
      </c>
      <c r="BC9">
        <f>('P2'!BC9+'P2'!BC23*BC$2)/(BC$2+1)</f>
        <v>30.27</v>
      </c>
      <c r="BD9">
        <f>('P2'!BD9+'P2'!BD23*BD$2)/(BD$2+1)</f>
        <v>27.210170731707318</v>
      </c>
      <c r="BE9">
        <f>('P2'!BE9+'P2'!BE23*BE$2)/(BE$2+1)</f>
        <v>26.620250000000002</v>
      </c>
      <c r="BF9">
        <f>('P2'!BF9+'P2'!BF23*BF$2)/(BF$2+1)</f>
        <v>28.70039024390244</v>
      </c>
      <c r="BG9">
        <f>('P2'!BG9+'P2'!BG23*BG$2)/(BG$2+1)</f>
        <v>28.080348837209296</v>
      </c>
      <c r="BH9">
        <f>('P2'!BH9+'P2'!BH23*BH$2)/(BH$2+1)</f>
        <v>26.620444444444448</v>
      </c>
      <c r="BI9">
        <f>('P2'!BI9+'P2'!BI23*BI$2)/(BI$2+1)</f>
        <v>25.899897435897437</v>
      </c>
      <c r="BJ9">
        <f>('P2'!BJ9+'P2'!BJ23*BJ$2)/(BJ$2+1)</f>
        <v>25.180368421052634</v>
      </c>
      <c r="BK9">
        <f>('P2'!BK9+'P2'!BK23*BK$2)/(BK$2+1)</f>
        <v>25.759953488372094</v>
      </c>
      <c r="BL9">
        <f>('P2'!BL9+'P2'!BL23*BL$2)/(BL$2+1)</f>
        <v>27.270105263157902</v>
      </c>
      <c r="BM9">
        <f>('P2'!BM9+'P2'!BM23*BM$2)/(BM$2+1)</f>
        <v>31.959744186046514</v>
      </c>
      <c r="BN9">
        <f>('P2'!BN9+'P2'!BN23*BN$2)/(BN$2+1)</f>
        <v>30.680179487179487</v>
      </c>
      <c r="BO9">
        <f>('P2'!BO9+'P2'!BO23*BO$2)/(BO$2+1)</f>
        <v>30.339750000000002</v>
      </c>
      <c r="BP9">
        <f>('P2'!BP9+'P2'!BP23*BP$2)/(BP$2+1)</f>
        <v>27.560048780487804</v>
      </c>
      <c r="BQ9">
        <f>('P2'!BQ9+'P2'!BQ23*BQ$2)/(BQ$2+1)</f>
        <v>27.020250000000001</v>
      </c>
      <c r="BR9">
        <f>('P2'!BR9+'P2'!BR23*BR$2)/(BR$2+1)</f>
        <v>28.919926829268292</v>
      </c>
      <c r="BS9">
        <f>('P2'!BS9+'P2'!BS23*BS$2)/(BS$2+1)</f>
        <v>28.369953488372094</v>
      </c>
      <c r="BT9">
        <f>('P2'!BT9+'P2'!BT23*BT$2)/(BT$2+1)</f>
        <v>27.040111111111113</v>
      </c>
      <c r="BU9">
        <f>('P2'!BU9+'P2'!BU23*BU$2)/(BU$2+1)</f>
        <v>26.390282051282053</v>
      </c>
      <c r="BV9">
        <f>('P2'!BV9+'P2'!BV23*BV$2)/(BV$2+1)</f>
        <v>25.730250000000002</v>
      </c>
      <c r="BW9">
        <f>('P2'!BW9+'P2'!BW23*BW$2)/(BW$2+1)</f>
        <v>26.25007317073171</v>
      </c>
      <c r="BX9">
        <f>('P2'!BX9+'P2'!BX23*BX$2)/(BX$2+1)</f>
        <v>27.63</v>
      </c>
      <c r="BY9">
        <f>('P2'!BY9+'P2'!BY23*BY$2)/(BY$2+1)</f>
        <v>31.90006976744186</v>
      </c>
      <c r="BZ9">
        <f>('P2'!BZ9+'P2'!BZ23*BZ$2)/(BZ$2+1)</f>
        <v>30.730179487179488</v>
      </c>
      <c r="CA9">
        <f>('P2'!CA9+'P2'!CA23*CA$2)/(CA$2+1)</f>
        <v>30.41</v>
      </c>
      <c r="CB9">
        <f>('P2'!CB9+'P2'!CB23*CB$2)/(CB$2+1)</f>
        <v>27.879780487804879</v>
      </c>
      <c r="CC9">
        <f>('P2'!CC9+'P2'!CC23*CC$2)/(CC$2+1)</f>
        <v>27.389749999999999</v>
      </c>
      <c r="CD9">
        <f>('P2'!CD9+'P2'!CD23*CD$2)/(CD$2+1)</f>
        <v>29.120162790697673</v>
      </c>
      <c r="CE9">
        <f>('P2'!CE9+'P2'!CE23*CE$2)/(CE$2+1)</f>
        <v>28.600317073170736</v>
      </c>
      <c r="CF9">
        <f>('P2'!CF9+'P2'!CF23*CF$2)/(CF$2+1)</f>
        <v>27.39</v>
      </c>
      <c r="CG9">
        <f>('P2'!CG9+'P2'!CG23*CG$2)/(CG$2+1)</f>
        <v>26.799897435897439</v>
      </c>
      <c r="CH9">
        <f>('P2'!CH9+'P2'!CH23*CH$2)/(CH$2+1)</f>
        <v>26.20025</v>
      </c>
      <c r="CI9">
        <f>('P2'!CI9+'P2'!CI23*CI$2)/(CI$2+1)</f>
        <v>26.680268292682928</v>
      </c>
      <c r="CJ9">
        <f>('P2'!CJ9+'P2'!CJ23*CJ$2)/(CJ$2+1)</f>
        <v>27.940263157894737</v>
      </c>
      <c r="CK9">
        <f>('P2'!CK9+'P2'!CK23*CK$2)/(CK$2+1)</f>
        <v>31.810279069767439</v>
      </c>
      <c r="CL9">
        <f>('P2'!CL9+'P2'!CL23*CL$2)/(CL$2+1)</f>
        <v>30.749871794871797</v>
      </c>
      <c r="CM9">
        <f>('P2'!CM9+'P2'!CM23*CM$2)/(CM$2+1)</f>
        <v>30.469857142857148</v>
      </c>
      <c r="CN9">
        <f>('P2'!CN9+'P2'!CN23*CN$2)/(CN$2+1)</f>
        <v>28.169692307692308</v>
      </c>
      <c r="CO9">
        <f>('P2'!CO9+'P2'!CO23*CO$2)/(CO$2+1)</f>
        <v>27.730250000000005</v>
      </c>
      <c r="CP9">
        <f>('P2'!CP9+'P2'!CP23*CP$2)/(CP$2+1)</f>
        <v>29.299860465116279</v>
      </c>
      <c r="CQ9">
        <f>('P2'!CQ9+'P2'!CQ23*CQ$2)/(CQ$2+1)</f>
        <v>28.830243902439026</v>
      </c>
      <c r="CR9">
        <f>('P2'!CR9+'P2'!CR23*CR$2)/(CR$2+1)</f>
        <v>27.720027027027026</v>
      </c>
      <c r="CS9">
        <f>('P2'!CS9+'P2'!CS23*CS$2)/(CS$2+1)</f>
        <v>27.159756097560976</v>
      </c>
      <c r="CT9">
        <f>('P2'!CT9+'P2'!CT23*CT$2)/(CT$2+1)</f>
        <v>26.609894736842104</v>
      </c>
      <c r="CU9">
        <f>('P2'!CU9+'P2'!CU23*CU$2)/(CU$2+1)</f>
        <v>27.059902439024391</v>
      </c>
      <c r="CV9">
        <f>('P2'!CV9+'P2'!CV23*CV$2)/(CV$2+1)</f>
        <v>28.220250000000004</v>
      </c>
      <c r="CW9">
        <f>('P2'!CW9+'P2'!CW23*CW$2)/(CW$2+1)</f>
        <v>31.820000000000004</v>
      </c>
      <c r="CX9">
        <f>('P2'!CX9+'P2'!CX23*CX$2)/(CX$2+1)</f>
        <v>30.840121951219515</v>
      </c>
      <c r="CY9">
        <f>('P2'!CY9+'P2'!CY23*CY$2)/(CY$2+1)</f>
        <v>30.580000000000005</v>
      </c>
      <c r="CZ9">
        <f>('P2'!CZ9+'P2'!CZ23*CZ$2)/(CZ$2+1)</f>
        <v>28.449769230769228</v>
      </c>
      <c r="DA9">
        <f>('P2'!DA9+'P2'!DA23*DA$2)/(DA$2+1)</f>
        <v>28.039857142857151</v>
      </c>
      <c r="DB9">
        <f>('P2'!DB9+'P2'!DB23*DB$2)/(DB$2+1)</f>
        <v>29.50014634146342</v>
      </c>
      <c r="DC9">
        <f>('P2'!DC9+'P2'!DC23*DC$2)/(DC$2+1)</f>
        <v>29.069682926829273</v>
      </c>
      <c r="DD9">
        <f>('P2'!DD9+'P2'!DD23*DD$2)/(DD$2+1)</f>
        <v>28.030111111111115</v>
      </c>
      <c r="DE9">
        <f>('P2'!DE9+'P2'!DE23*DE$2)/(DE$2+1)</f>
        <v>27.51970731707317</v>
      </c>
      <c r="DF9">
        <f>('P2'!DF9+'P2'!DF23*DF$2)/(DF$2+1)</f>
        <v>27.010263157894737</v>
      </c>
      <c r="DG9">
        <f>('P2'!DG9+'P2'!DG23*DG$2)/(DG$2+1)</f>
        <v>27.430302325581394</v>
      </c>
      <c r="DH9">
        <f>('P2'!DH9+'P2'!DH23*DH$2)/(DH$2+1)</f>
        <v>28.510368421052636</v>
      </c>
      <c r="DI9">
        <f>('P2'!DI9+'P2'!DI23*DI$2)/(DI$2+1)</f>
        <v>31.850195121951224</v>
      </c>
      <c r="DJ9">
        <f>('P2'!DJ9+'P2'!DJ23*DJ$2)/(DJ$2+1)</f>
        <v>30.939926829268298</v>
      </c>
      <c r="DK9">
        <f>('P2'!DK9+'P2'!DK23*DK$2)/(DK$2+1)</f>
        <v>30.70025</v>
      </c>
      <c r="DL9">
        <f>('P2'!DL9+'P2'!DL23*DL$2)/(DL$2+1)</f>
        <v>28.729794871794873</v>
      </c>
      <c r="DM9">
        <f>('P2'!DM9+'P2'!DM23*DM$2)/(DM$2+1)</f>
        <v>28.34985714285715</v>
      </c>
      <c r="DN9">
        <f>('P2'!DN9+'P2'!DN23*DN$2)/(DN$2+1)</f>
        <v>29.699658536585371</v>
      </c>
      <c r="DO9">
        <f>('P2'!DO9+'P2'!DO23*DO$2)/(DO$2+1)</f>
        <v>29.30020930232558</v>
      </c>
      <c r="DP9">
        <f>('P2'!DP9+'P2'!DP23*DP$2)/(DP$2+1)</f>
        <v>28.33988888888889</v>
      </c>
      <c r="DQ9">
        <f>('P2'!DQ9+'P2'!DQ23*DQ$2)/(DQ$2+1)</f>
        <v>27.869743589743589</v>
      </c>
      <c r="DR9">
        <f>('P2'!DR9+'P2'!DR23*DR$2)/(DR$2+1)</f>
        <v>27.400263157894738</v>
      </c>
      <c r="DS9">
        <f>('P2'!DS9+'P2'!DS23*DS$2)/(DS$2+1)</f>
        <v>27.789697674418605</v>
      </c>
      <c r="DT9">
        <f>('P2'!DT9+'P2'!DT23*DT$2)/(DT$2+1)</f>
        <v>28.789736842105263</v>
      </c>
      <c r="DU9">
        <f>('P2'!DU9+'P2'!DU23*DU$2)/(DU$2+1)</f>
        <v>31.890097560975615</v>
      </c>
      <c r="DV9">
        <f>('P2'!DV9+'P2'!DV23*DV$2)/(DV$2+1)</f>
        <v>31.050390243902442</v>
      </c>
      <c r="DW9">
        <f>('P2'!DW9+'P2'!DW23*DW$2)/(DW$2+1)</f>
        <v>30.830000000000002</v>
      </c>
      <c r="DX9">
        <f>('P2'!DX9+'P2'!DX23*DX$2)/(DX$2+1)</f>
        <v>29.000390243902441</v>
      </c>
      <c r="DY9">
        <f>('P2'!DY9+'P2'!DY23*DY$2)/(DY$2+1)</f>
        <v>28.649500000000003</v>
      </c>
      <c r="DZ9">
        <f>('P2'!DZ9+'P2'!DZ23*DZ$2)/(DZ$2+1)</f>
        <v>29.910073170731707</v>
      </c>
      <c r="EA9">
        <f>('P2'!EA9+'P2'!EA23*EA$2)/(EA$2+1)</f>
        <v>29.550093023255808</v>
      </c>
      <c r="EB9">
        <f>('P2'!EB9+'P2'!EB23*EB$2)/(EB$2+1)</f>
        <v>28.63977777777778</v>
      </c>
      <c r="EC9">
        <f>('P2'!EC9+'P2'!EC23*EC$2)/(EC$2+1)</f>
        <v>28.189743589743593</v>
      </c>
      <c r="ED9">
        <f>('P2'!ED9+'P2'!ED23*ED$2)/(ED$2+1)</f>
        <v>27.739631578947371</v>
      </c>
      <c r="EE9">
        <f>('P2'!EE9+'P2'!EE23*EE$2)/(EE$2+1)</f>
        <v>28.109790697674416</v>
      </c>
      <c r="EF9">
        <f>('P2'!EF9+'P2'!EF23*EF$2)/(EF$2+1)</f>
        <v>29.070105263157895</v>
      </c>
      <c r="EG9">
        <f>('P2'!EG9+'P2'!EG23*EG$2)/(EG$2+1)</f>
        <v>32.01016279069767</v>
      </c>
      <c r="EH9">
        <f>('P2'!EH9+'P2'!EH23*EH$2)/(EH$2+1)</f>
        <v>31.210487179487174</v>
      </c>
      <c r="EI9">
        <f>('P2'!EI9+'P2'!EI23*EI$2)/(EI$2+1)</f>
        <v>31.000250000000001</v>
      </c>
      <c r="EJ9">
        <f>('P2'!EJ9+'P2'!EJ23*EJ$2)/(EJ$2+1)</f>
        <v>29.269780487804884</v>
      </c>
      <c r="EK9">
        <f>('P2'!EK9+'P2'!EK23*EK$2)/(EK$2+1)</f>
        <v>28.930000000000003</v>
      </c>
      <c r="EL9">
        <f>('P2'!EL9+'P2'!EL23*EL$2)/(EL$2+1)</f>
        <v>30.130121951219511</v>
      </c>
      <c r="EM9">
        <f>('P2'!EM9+'P2'!EM23*EM$2)/(EM$2+1)</f>
        <v>29.789883720930231</v>
      </c>
      <c r="EN9">
        <f>('P2'!EN9+'P2'!EN23*EN$2)/(EN$2+1)</f>
        <v>28.920270270270272</v>
      </c>
      <c r="EO9">
        <f>('P2'!EO9+'P2'!EO23*EO$2)/(EO$2+1)</f>
        <v>28.499717948717947</v>
      </c>
      <c r="EP9">
        <f>('P2'!EP9+'P2'!EP23*EP$2)/(EP$2+1)</f>
        <v>28.08</v>
      </c>
      <c r="EQ9">
        <f>('P2'!EQ9+'P2'!EQ23*EQ$2)/(EQ$2+1)</f>
        <v>28.429585365853661</v>
      </c>
      <c r="ER9">
        <f>('P2'!ER9+'P2'!ER23*ER$2)/(ER$2+1)</f>
        <v>29.339894736842108</v>
      </c>
      <c r="ES9">
        <f>('P2'!ES9+'P2'!ES23*ES$2)/(ES$2+1)</f>
        <v>32.129651162790701</v>
      </c>
      <c r="ET9">
        <f>('P2'!ET9+'P2'!ET23*ET$2)/(ET$2+1)</f>
        <v>31.370230769230766</v>
      </c>
      <c r="EU9">
        <f>('P2'!EU9+'P2'!EU23*EU$2)/(EU$2+1)</f>
        <v>31.170000000000005</v>
      </c>
      <c r="EV9">
        <f>('P2'!EV9+'P2'!EV23*EV$2)/(EV$2+1)</f>
        <v>29.530282051282047</v>
      </c>
      <c r="EW9">
        <f>('P2'!EW9+'P2'!EW23*EW$2)/(EW$2+1)</f>
        <v>29.220000000000002</v>
      </c>
      <c r="EX9">
        <f>('P2'!EX9+'P2'!EX23*EX$2)/(EX$2+1)</f>
        <v>30.349558139534881</v>
      </c>
      <c r="EY9">
        <f>('P2'!EY9+'P2'!EY23*EY$2)/(EY$2+1)</f>
        <v>30.030097560975612</v>
      </c>
      <c r="EZ9">
        <f>('P2'!EZ9+'P2'!EZ23*EZ$2)/(EZ$2+1)</f>
        <v>29.209777777777781</v>
      </c>
      <c r="FA9">
        <f>('P2'!FA9+'P2'!FA23*FA$2)/(FA$2+1)</f>
        <v>28.810048780487808</v>
      </c>
      <c r="FB9">
        <f>('P2'!FB9+'P2'!FB23*FB$2)/(FB$2+1)</f>
        <v>28.410105263157899</v>
      </c>
      <c r="FC9">
        <f>('P2'!FC9+'P2'!FC23*FC$2)/(FC$2+1)</f>
        <v>28.749731707317075</v>
      </c>
      <c r="FD9">
        <f>('P2'!FD9+'P2'!FD23*FD$2)/(FD$2+1)</f>
        <v>29.609750000000002</v>
      </c>
      <c r="FE9">
        <f>('P2'!FE9+'P2'!FE23*FE$2)/(FE$2+1)</f>
        <v>32.250048780487809</v>
      </c>
      <c r="FF9">
        <f>('P2'!FF9+'P2'!FF23*FF$2)/(FF$2+1)</f>
        <v>31.539871794871797</v>
      </c>
      <c r="FG9">
        <f>('P2'!FG9+'P2'!FG23*FG$2)/(FG$2+1)</f>
        <v>31.35</v>
      </c>
      <c r="FH9">
        <f>('P2'!FH9+'P2'!FH23*FH$2)/(FH$2+1)</f>
        <v>29.800384615384615</v>
      </c>
      <c r="FI9">
        <f>('P2'!FI9+'P2'!FI23*FI$2)/(FI$2+1)</f>
        <v>29.499749999999999</v>
      </c>
      <c r="FJ9">
        <f>('P2'!FJ9+'P2'!FJ23*FJ$2)/(FJ$2+1)</f>
        <v>30.570232558139534</v>
      </c>
      <c r="FK9">
        <f>('P2'!FK9+'P2'!FK23*FK$2)/(FK$2+1)</f>
        <v>30.270414634146345</v>
      </c>
      <c r="FL9">
        <f>('P2'!FL9+'P2'!FL23*FL$2)/(FL$2+1)</f>
        <v>29.47955555555556</v>
      </c>
      <c r="FM9">
        <f>('P2'!FM9+'P2'!FM23*FM$2)/(FM$2+1)</f>
        <v>29.100146341463418</v>
      </c>
      <c r="FN9">
        <f>('P2'!FN9+'P2'!FN23*FN$2)/(FN$2+1)</f>
        <v>28.709894736842102</v>
      </c>
      <c r="FO9">
        <f>('P2'!FO9+'P2'!FO23*FO$2)/(FO$2+1)</f>
        <v>29.040073170731709</v>
      </c>
      <c r="FP9">
        <f>('P2'!FP9+'P2'!FP23*FP$2)/(FP$2+1)</f>
        <v>29.870249999999999</v>
      </c>
      <c r="FQ9">
        <f>('P2'!FQ9+'P2'!FQ23*FQ$2)/(FQ$2+1)</f>
        <v>32.429512195121951</v>
      </c>
      <c r="FR9">
        <f>('P2'!FR9+'P2'!FR23*FR$2)/(FR$2+1)</f>
        <v>31.739853658536585</v>
      </c>
      <c r="FS9">
        <f>('P2'!FS9+'P2'!FS23*FS$2)/(FS$2+1)</f>
        <v>31.559750000000001</v>
      </c>
      <c r="FT9">
        <f>('P2'!FT9+'P2'!FT23*FT$2)/(FT$2+1)</f>
        <v>30.049820512820514</v>
      </c>
      <c r="FU9">
        <f>('P2'!FU9+'P2'!FU23*FU$2)/(FU$2+1)</f>
        <v>29.770142857142861</v>
      </c>
      <c r="FV9">
        <f>('P2'!FV9+'P2'!FV23*FV$2)/(FV$2+1)</f>
        <v>30.809585365853664</v>
      </c>
      <c r="FW9">
        <f>('P2'!FW9+'P2'!FW23*FW$2)/(FW$2+1)</f>
        <v>30.519860465116277</v>
      </c>
      <c r="FX9">
        <f>('P2'!FX9+'P2'!FX23*FX$2)/(FX$2+1)</f>
        <v>29.75021052631579</v>
      </c>
      <c r="FY9">
        <f>('P2'!FY9+'P2'!FY23*FY$2)/(FY$2+1)</f>
        <v>29.380097560975614</v>
      </c>
      <c r="FZ9">
        <f>('P2'!FZ9+'P2'!FZ23*FZ$2)/(FZ$2+1)</f>
        <v>29.01</v>
      </c>
      <c r="GA9">
        <f>('P2'!GA9+'P2'!GA23*GA$2)/(GA$2+1)</f>
        <v>29.32002325581395</v>
      </c>
      <c r="GB9">
        <f>('P2'!GB9+'P2'!GB23*GB$2)/(GB$2+1)</f>
        <v>30.130263157894738</v>
      </c>
      <c r="GC9">
        <f>('P2'!GC9+'P2'!GC23*GC$2)/(GC$2+1)</f>
        <v>32.610414634146345</v>
      </c>
      <c r="GD9">
        <f>('P2'!GD9+'P2'!GD23*GD$2)/(GD$2+1)</f>
        <v>31.94004878048781</v>
      </c>
      <c r="GE9">
        <f>('P2'!GE9+'P2'!GE23*GE$2)/(GE$2+1)</f>
        <v>31.769500000000001</v>
      </c>
      <c r="GF9">
        <f>('P2'!GF9+'P2'!GF23*GF$2)/(GF$2+1)</f>
        <v>30.309707317073173</v>
      </c>
      <c r="GG9">
        <f>('P2'!GG9+'P2'!GG23*GG$2)/(GG$2+1)</f>
        <v>30.039727272727273</v>
      </c>
      <c r="GH9">
        <f>('P2'!GH9+'P2'!GH23*GH$2)/(GH$2+1)</f>
        <v>31.039634146341466</v>
      </c>
      <c r="GI9">
        <f>('P2'!GI9+'P2'!GI23*GI$2)/(GI$2+1)</f>
        <v>30.760111111111112</v>
      </c>
      <c r="GJ9">
        <f>('P2'!GJ9+'P2'!GJ23*GJ$2)/(GJ$2+1)</f>
        <v>30.029666666666667</v>
      </c>
      <c r="GK9">
        <f>('P2'!GK9+'P2'!GK23*GK$2)/(GK$2+1)</f>
        <v>29.670121951219514</v>
      </c>
      <c r="GL9">
        <f>('P2'!GL9+'P2'!GL23*GL$2)/(GL$2+1)</f>
        <v>29.310000000000006</v>
      </c>
      <c r="GM9">
        <f>('P2'!GM9+'P2'!GM23*GM$2)/(GM$2+1)</f>
        <v>29.609558139534887</v>
      </c>
      <c r="GN9">
        <f>('P2'!GN9+'P2'!GN23*GN$2)/(GN$2+1)</f>
        <v>30.39</v>
      </c>
      <c r="GO9">
        <f>('P2'!GO9+'P2'!GO23*GO$2)/(GO$2+1)</f>
        <v>32.789860465116277</v>
      </c>
      <c r="GP9">
        <f>('P2'!GP9+'P2'!GP23*GP$2)/(GP$2+1)</f>
        <v>32.149897435897437</v>
      </c>
      <c r="GQ9">
        <f>('P2'!GQ9+'P2'!GQ23*GQ$2)/(GQ$2+1)</f>
        <v>31.98</v>
      </c>
      <c r="GR9">
        <f>('P2'!GR9+'P2'!GR23*GR$2)/(GR$2+1)</f>
        <v>30.570279069767437</v>
      </c>
      <c r="GS9">
        <f>('P2'!GS9+'P2'!GS23*GS$2)/(GS$2+1)</f>
        <v>30.300142857142866</v>
      </c>
      <c r="GT9">
        <f>('P2'!GT9+'P2'!GT23*GT$2)/(GT$2+1)</f>
        <v>31.279756097560981</v>
      </c>
      <c r="GU9">
        <f>('P2'!GU9+'P2'!GU23*GU$2)/(GU$2+1)</f>
        <v>31.010022222222222</v>
      </c>
      <c r="GV9">
        <f>('P2'!GV9+'P2'!GV23*GV$2)/(GV$2+1)</f>
        <v>30.27015789473684</v>
      </c>
      <c r="GW9">
        <f>('P2'!GW9+'P2'!GW23*GW$2)/(GW$2+1)</f>
        <v>29.909948717948719</v>
      </c>
      <c r="GX9">
        <f>('P2'!GX9+'P2'!GX23*GX$2)/(GX$2+1)</f>
        <v>29.539857142857148</v>
      </c>
      <c r="GY9">
        <f>('P2'!GY9+'P2'!GY23*GY$2)/(GY$2+1)</f>
        <v>29.849926829268295</v>
      </c>
      <c r="GZ9">
        <f>('P2'!GZ9+'P2'!GZ23*GZ$2)/(GZ$2+1)</f>
        <v>30.64026315789474</v>
      </c>
      <c r="HA9">
        <f>('P2'!HA9+'P2'!HA23*HA$2)/(HA$2+1)</f>
        <v>33.059930232558138</v>
      </c>
      <c r="HB9">
        <f>('P2'!HB9+'P2'!HB23*HB$2)/(HB$2+1)</f>
        <v>32.409948717948723</v>
      </c>
      <c r="HC9">
        <f>('P2'!HC9+'P2'!HC23*HC$2)/(HC$2+1)</f>
        <v>32.240250000000003</v>
      </c>
      <c r="HD9">
        <f>('P2'!HD9+'P2'!HD23*HD$2)/(HD$2+1)</f>
        <v>30.820023255813954</v>
      </c>
      <c r="HE9">
        <f>('P2'!HE9+'P2'!HE23*HE$2)/(HE$2+1)</f>
        <v>30.550142857142863</v>
      </c>
      <c r="HF9">
        <f>('P2'!HF9+'P2'!HF23*HF$2)/(HF$2+1)</f>
        <v>31.530116279069766</v>
      </c>
      <c r="HG9">
        <f>('P2'!HG9+'P2'!HG23*HG$2)/(HG$2+1)</f>
        <v>31.269651162790694</v>
      </c>
      <c r="HH9">
        <f>('P2'!HH9+'P2'!HH23*HH$2)/(HH$2+1)</f>
        <v>30.52</v>
      </c>
      <c r="HI9">
        <f>('P2'!HI9+'P2'!HI23*HI$2)/(HI$2+1)</f>
        <v>30.150195121951221</v>
      </c>
      <c r="HJ9">
        <f>('P2'!HJ9+'P2'!HJ23*HJ$2)/(HJ$2+1)</f>
        <v>29.77975</v>
      </c>
      <c r="HK9">
        <f>('P2'!HK9+'P2'!HK23*HK$2)/(HK$2+1)</f>
        <v>30.089926829268297</v>
      </c>
      <c r="HL9">
        <f>('P2'!HL9+'P2'!HL23*HL$2)/(HL$2+1)</f>
        <v>30.889736842105268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23.53846153846154</v>
      </c>
      <c r="U13">
        <f>('P2'!U13+'P2'!U25*U$2)/(U$2+1)</f>
        <v>19.575000000000003</v>
      </c>
      <c r="V13">
        <f>('P2'!V13+'P2'!V25*V$2)/(V$2+1)</f>
        <v>23.323534883720932</v>
      </c>
      <c r="W13">
        <f>('P2'!W13+'P2'!W25*W$2)/(W$2+1)</f>
        <v>24.49963414634146</v>
      </c>
      <c r="X13">
        <f>('P2'!X13+'P2'!X25*X$2)/(X$2+1)</f>
        <v>24.500333333333337</v>
      </c>
      <c r="Y13">
        <f>('P2'!Y13+'P2'!Y25*Y$2)/(Y$2+1)</f>
        <v>24.499707317073177</v>
      </c>
      <c r="Z13">
        <f>('P2'!Z13+'P2'!Z25*Z$2)/(Z$2+1)</f>
        <v>24.499736842105264</v>
      </c>
      <c r="AA13">
        <f>('P2'!AA13+'P2'!AA25*AA$2)/(AA$2+1)</f>
        <v>24.499731707317071</v>
      </c>
      <c r="AB13">
        <f>('P2'!AB13+'P2'!AB25*AB$2)/(AB$2+1)</f>
        <v>25.250250000000001</v>
      </c>
      <c r="AC13">
        <f>('P2'!AC13+'P2'!AC25*AC$2)/(AC$2+1)</f>
        <v>32.000341463414635</v>
      </c>
      <c r="AD13">
        <f>('P2'!AD13+'P2'!AD25*AD$2)/(AD$2+1)</f>
        <v>33.500358974358974</v>
      </c>
      <c r="AE13">
        <f>('P2'!AE13+'P2'!AE25*AE$2)/(AE$2+1)</f>
        <v>28.000000000000004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25.073046511627904</v>
      </c>
      <c r="AI13">
        <f>('P2'!AI13+'P2'!AI25*AI$2)/(AI$2+1)</f>
        <v>25.999878048780491</v>
      </c>
      <c r="AJ13">
        <f>('P2'!AJ13+'P2'!AJ25*AJ$2)/(AJ$2+1)</f>
        <v>25.999888888888893</v>
      </c>
      <c r="AK13">
        <f>('P2'!AK13+'P2'!AK25*AK$2)/(AK$2+1)</f>
        <v>25.500243902439024</v>
      </c>
      <c r="AL13">
        <f>('P2'!AL13+'P2'!AL25*AL$2)/(AL$2+1)</f>
        <v>25.000263157894739</v>
      </c>
      <c r="AM13">
        <f>('P2'!AM13+'P2'!AM25*AM$2)/(AM$2+1)</f>
        <v>24.999707317073174</v>
      </c>
      <c r="AN13">
        <f>('P2'!AN13+'P2'!AN25*AN$2)/(AN$2+1)</f>
        <v>26.500125000000001</v>
      </c>
      <c r="AO13">
        <f>('P2'!AO13+'P2'!AO25*AO$2)/(AO$2+1)</f>
        <v>30.999951219512198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27.500358974358978</v>
      </c>
      <c r="AS13">
        <f>('P2'!AS13+'P2'!AS25*AS$2)/(AS$2+1)</f>
        <v>25</v>
      </c>
      <c r="AT13">
        <f>('P2'!AT13+'P2'!AT25*AT$2)/(AT$2+1)</f>
        <v>25.552292682926826</v>
      </c>
      <c r="AU13">
        <f>('P2'!AU13+'P2'!AU25*AU$2)/(AU$2+1)</f>
        <v>26.449731707317071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25.630263157894742</v>
      </c>
      <c r="AY13">
        <f>('P2'!AY13+'P2'!AY25*AY$2)/(AY$2+1)</f>
        <v>25.63</v>
      </c>
      <c r="AZ13">
        <f>('P2'!AZ13+'P2'!AZ25*AZ$2)/(AZ$2+1)</f>
        <v>26.869736842105262</v>
      </c>
      <c r="BA13">
        <f>('P2'!BA13+'P2'!BA25*BA$2)/(BA$2+1)</f>
        <v>30.589829268292682</v>
      </c>
      <c r="BB13">
        <f>('P2'!BB13+'P2'!BB25*BB$2)/(BB$2+1)</f>
        <v>33.899878048780486</v>
      </c>
      <c r="BC13">
        <f>('P2'!BC13+'P2'!BC25*BC$2)/(BC$2+1)</f>
        <v>31.010250000000003</v>
      </c>
      <c r="BD13">
        <f>('P2'!BD13+'P2'!BD25*BD$2)/(BD$2+1)</f>
        <v>27.710243902439025</v>
      </c>
      <c r="BE13">
        <f>('P2'!BE13+'P2'!BE25*BE$2)/(BE$2+1)</f>
        <v>25.650000000000002</v>
      </c>
      <c r="BF13">
        <f>('P2'!BF13+'P2'!BF25*BF$2)/(BF$2+1)</f>
        <v>26.032146341463417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26.020263157894735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33.520179487179483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26.050125000000001</v>
      </c>
      <c r="BR13">
        <f>('P2'!BR13+'P2'!BR25*BR$2)/(BR$2+1)</f>
        <v>26.352536585365854</v>
      </c>
      <c r="BS13">
        <f>('P2'!BS13+'P2'!BS25*BS$2)/(BS$2+1)</f>
        <v>27.06009302325581</v>
      </c>
      <c r="BT13">
        <f>('P2'!BT13+'P2'!BT25*BT$2)/(BT$2+1)</f>
        <v>27.059666666666669</v>
      </c>
      <c r="BU13">
        <f>('P2'!BU13+'P2'!BU25*BU$2)/(BU$2+1)</f>
        <v>26.729820512820513</v>
      </c>
      <c r="BV13">
        <f>('P2'!BV13+'P2'!BV25*BV$2)/(BV$2+1)</f>
        <v>26.389875000000004</v>
      </c>
      <c r="BW13">
        <f>('P2'!BW13+'P2'!BW25*BW$2)/(BW$2+1)</f>
        <v>26.400317073170733</v>
      </c>
      <c r="BX13">
        <f>('P2'!BX13+'P2'!BX25*BX$2)/(BX$2+1)</f>
        <v>27.42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28.119780487804881</v>
      </c>
      <c r="CC13">
        <f>('P2'!CC13+'P2'!CC25*CC$2)/(CC$2+1)</f>
        <v>26.429625000000001</v>
      </c>
      <c r="CD13">
        <f>('P2'!CD13+'P2'!CD25*CD$2)/(CD$2+1)</f>
        <v>26.683441860465113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26.749874999999999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30.460232558139531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26.992930232558138</v>
      </c>
      <c r="CQ13">
        <f>('P2'!CQ13+'P2'!CQ25*CQ$2)/(CQ$2+1)</f>
        <v>27.609878048780487</v>
      </c>
      <c r="CR13">
        <f>('P2'!CR13+'P2'!CR25*CR$2)/(CR$2+1)</f>
        <v>27.62016216216216</v>
      </c>
      <c r="CS13">
        <f>('P2'!CS13+'P2'!CS25*CS$2)/(CS$2+1)</f>
        <v>27.340317073170734</v>
      </c>
      <c r="CT13">
        <f>('P2'!CT13+'P2'!CT25*CT$2)/(CT$2+1)</f>
        <v>27.060000000000002</v>
      </c>
      <c r="CU13">
        <f>('P2'!CU13+'P2'!CU25*CU$2)/(CU$2+1)</f>
        <v>27.069634146341468</v>
      </c>
      <c r="CV13">
        <f>('P2'!CV13+'P2'!CV25*CV$2)/(CV$2+1)</f>
        <v>27.929625000000005</v>
      </c>
      <c r="CW13">
        <f>('P2'!CW13+'P2'!CW25*CW$2)/(CW$2+1)</f>
        <v>30.499975609756099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27.110000000000003</v>
      </c>
      <c r="DB13">
        <f>('P2'!DB13+'P2'!DB25*DB$2)/(DB$2+1)</f>
        <v>27.242634146341466</v>
      </c>
      <c r="DC13">
        <f>('P2'!DC13+'P2'!DC25*DC$2)/(DC$2+1)</f>
        <v>27.870097560975612</v>
      </c>
      <c r="DD13">
        <f>('P2'!DD13+'P2'!DD25*DD$2)/(DD$2+1)</f>
        <v>27.880000000000003</v>
      </c>
      <c r="DE13">
        <f>('P2'!DE13+'P2'!DE25*DE$2)/(DE$2+1)</f>
        <v>27.62</v>
      </c>
      <c r="DF13">
        <f>('P2'!DF13+'P2'!DF25*DF$2)/(DF$2+1)</f>
        <v>27.36</v>
      </c>
      <c r="DG13">
        <f>('P2'!DG13+'P2'!DG25*DG$2)/(DG$2+1)</f>
        <v>27.369837209302329</v>
      </c>
      <c r="DH13">
        <f>('P2'!DH13+'P2'!DH25*DH$2)/(DH$2+1)</f>
        <v>28.17</v>
      </c>
      <c r="DI13">
        <f>('P2'!DI13+'P2'!DI25*DI$2)/(DI$2+1)</f>
        <v>30.559658536585363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28.730205128205128</v>
      </c>
      <c r="DM13">
        <f>('P2'!DM13+'P2'!DM25*DM$2)/(DM$2+1)</f>
        <v>27.42</v>
      </c>
      <c r="DN13">
        <f>('P2'!DN13+'P2'!DN25*DN$2)/(DN$2+1)</f>
        <v>27.512365853658537</v>
      </c>
      <c r="DO13">
        <f>('P2'!DO13+'P2'!DO25*DO$2)/(DO$2+1)</f>
        <v>28.119906976744186</v>
      </c>
      <c r="DP13">
        <f>('P2'!DP13+'P2'!DP25*DP$2)/(DP$2+1)</f>
        <v>28.130333333333336</v>
      </c>
      <c r="DQ13">
        <f>('P2'!DQ13+'P2'!DQ25*DQ$2)/(DQ$2+1)</f>
        <v>27.900051282051287</v>
      </c>
      <c r="DR13">
        <f>('P2'!DR13+'P2'!DR25*DR$2)/(DR$2+1)</f>
        <v>27.660000000000004</v>
      </c>
      <c r="DS13">
        <f>('P2'!DS13+'P2'!DS25*DS$2)/(DS$2+1)</f>
        <v>27.670093023255813</v>
      </c>
      <c r="DT13">
        <f>('P2'!DT13+'P2'!DT25*DT$2)/(DT$2+1)</f>
        <v>28.410000000000004</v>
      </c>
      <c r="DU13">
        <f>('P2'!DU13+'P2'!DU25*DU$2)/(DU$2+1)</f>
        <v>30.620097560975616</v>
      </c>
      <c r="DV13">
        <f>('P2'!DV13+'P2'!DV25*DV$2)/(DV$2+1)</f>
        <v>32.589951219512201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27.772268292682927</v>
      </c>
      <c r="EA13">
        <f>('P2'!EA13+'P2'!EA25*EA$2)/(EA$2+1)</f>
        <v>28.360186046511625</v>
      </c>
      <c r="EB13">
        <f>('P2'!EB13+'P2'!EB25*EB$2)/(EB$2+1)</f>
        <v>28.369777777777781</v>
      </c>
      <c r="EC13">
        <f>('P2'!EC13+'P2'!EC25*EC$2)/(EC$2+1)</f>
        <v>28.149897435897433</v>
      </c>
      <c r="ED13">
        <f>('P2'!ED13+'P2'!ED25*ED$2)/(ED$2+1)</f>
        <v>27.919736842105266</v>
      </c>
      <c r="EE13">
        <f>('P2'!EE13+'P2'!EE25*EE$2)/(EE$2+1)</f>
        <v>27.929976744186046</v>
      </c>
      <c r="EF13">
        <f>('P2'!EF13+'P2'!EF25*EF$2)/(EF$2+1)</f>
        <v>28.639736842105265</v>
      </c>
      <c r="EG13">
        <f>('P2'!EG13+'P2'!EG25*EG$2)/(EG$2+1)</f>
        <v>30.729999999999997</v>
      </c>
      <c r="EH13">
        <f>('P2'!EH13+'P2'!EH25*EH$2)/(EH$2+1)</f>
        <v>32.589871794871797</v>
      </c>
      <c r="EI13">
        <f>('P2'!EI13+'P2'!EI25*EI$2)/(EI$2+1)</f>
        <v>30.980250000000002</v>
      </c>
      <c r="EJ13">
        <f>('P2'!EJ13+'P2'!EJ25*EJ$2)/(EJ$2+1)</f>
        <v>29.139780487804877</v>
      </c>
      <c r="EK13">
        <f>('P2'!EK13+'P2'!EK25*EK$2)/(EK$2+1)</f>
        <v>27.990000000000002</v>
      </c>
      <c r="EL13">
        <f>('P2'!EL13+'P2'!EL25*EL$2)/(EL$2+1)</f>
        <v>28.012512195121953</v>
      </c>
      <c r="EM13">
        <f>('P2'!EM13+'P2'!EM25*EM$2)/(EM$2+1)</f>
        <v>28.599744186046511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28.189875000000001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32.609974358974355</v>
      </c>
      <c r="EU13">
        <f>('P2'!EU13+'P2'!EU25*EU$2)/(EU$2+1)</f>
        <v>31.080000000000002</v>
      </c>
      <c r="EV13">
        <f>('P2'!EV13+'P2'!EV25*EV$2)/(EV$2+1)</f>
        <v>29.339641025641026</v>
      </c>
      <c r="EW13">
        <f>('P2'!EW13+'P2'!EW25*EW$2)/(EW$2+1)</f>
        <v>28.249874999999999</v>
      </c>
      <c r="EX13">
        <f>('P2'!EX13+'P2'!EX25*EX$2)/(EX$2+1)</f>
        <v>28.272976744186046</v>
      </c>
      <c r="EY13">
        <f>('P2'!EY13+'P2'!EY25*EY$2)/(EY$2+1)</f>
        <v>28.830317073170733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</v>
      </c>
      <c r="FC13">
        <f>('P2'!FC13+'P2'!FC25*FC$2)/(FC$2+1)</f>
        <v>28.450219512195122</v>
      </c>
      <c r="FD13">
        <f>('P2'!FD13+'P2'!FD25*FD$2)/(FD$2+1)</f>
        <v>29.089875000000003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31.190000000000005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28.513255813953485</v>
      </c>
      <c r="FK13">
        <f>('P2'!FK13+'P2'!FK25*FK$2)/(FK$2+1)</f>
        <v>29.049707317073175</v>
      </c>
      <c r="FL13">
        <f>('P2'!FL13+'P2'!FL25*FL$2)/(FL$2+1)</f>
        <v>29.060222222222222</v>
      </c>
      <c r="FM13">
        <f>('P2'!FM13+'P2'!FM25*FM$2)/(FM$2+1)</f>
        <v>28.869780487804881</v>
      </c>
      <c r="FN13">
        <f>('P2'!FN13+'P2'!FN25*FN$2)/(FN$2+1)</f>
        <v>28.680000000000003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31.330124999999999</v>
      </c>
      <c r="FT13">
        <f>('P2'!FT13+'P2'!FT25*FT$2)/(FT$2+1)</f>
        <v>29.739871794871796</v>
      </c>
      <c r="FU13">
        <f>('P2'!FU13+'P2'!FU25*FU$2)/(FU$2+1)</f>
        <v>28.750000000000004</v>
      </c>
      <c r="FV13">
        <f>('P2'!FV13+'P2'!FV25*FV$2)/(FV$2+1)</f>
        <v>28.712512195121949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28.909875000000003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31.269975609756102</v>
      </c>
      <c r="GD13">
        <f>('P2'!GD13+'P2'!GD25*GD$2)/(GD$2+1)</f>
        <v>32.830000000000005</v>
      </c>
      <c r="GE13">
        <f>('P2'!GE13+'P2'!GE25*GE$2)/(GE$2+1)</f>
        <v>31.480125000000001</v>
      </c>
      <c r="GF13">
        <f>('P2'!GF13+'P2'!GF25*GF$2)/(GF$2+1)</f>
        <v>29.94026829268293</v>
      </c>
      <c r="GG13">
        <f>('P2'!GG13+'P2'!GG25*GG$2)/(GG$2+1)</f>
        <v>28.980340909090906</v>
      </c>
      <c r="GH13">
        <f>('P2'!GH13+'P2'!GH25*GH$2)/(GH$2+1)</f>
        <v>28.932341463414641</v>
      </c>
      <c r="GI13">
        <f>('P2'!GI13+'P2'!GI25*GI$2)/(GI$2+1)</f>
        <v>29.490155555555557</v>
      </c>
      <c r="GJ13">
        <f>('P2'!GJ13+'P2'!GJ25*GJ$2)/(GJ$2+1)</f>
        <v>29.500205128205131</v>
      </c>
      <c r="GK13">
        <f>('P2'!GK13+'P2'!GK25*GK$2)/(GK$2+1)</f>
        <v>29.319829268292683</v>
      </c>
      <c r="GL13">
        <f>('P2'!GL13+'P2'!GL25*GL$2)/(GL$2+1)</f>
        <v>29.14026315789474</v>
      </c>
      <c r="GM13">
        <f>('P2'!GM13+'P2'!GM25*GM$2)/(GM$2+1)</f>
        <v>29.149953488372091</v>
      </c>
      <c r="GN13">
        <f>('P2'!GN13+'P2'!GN25*GN$2)/(GN$2+1)</f>
        <v>29.730000000000004</v>
      </c>
      <c r="GO13">
        <f>('P2'!GO13+'P2'!GO25*GO$2)/(GO$2+1)</f>
        <v>31.420302325581392</v>
      </c>
      <c r="GP13">
        <f>('P2'!GP13+'P2'!GP25*GP$2)/(GP$2+1)</f>
        <v>32.93033333333333</v>
      </c>
      <c r="GQ13">
        <f>('P2'!GQ13+'P2'!GQ25*GQ$2)/(GQ$2+1)</f>
        <v>31.630125000000003</v>
      </c>
      <c r="GR13">
        <f>('P2'!GR13+'P2'!GR25*GR$2)/(GR$2+1)</f>
        <v>30.140139534883716</v>
      </c>
      <c r="GS13">
        <f>('P2'!GS13+'P2'!GS25*GS$2)/(GS$2+1)</f>
        <v>29.220000000000002</v>
      </c>
      <c r="GT13">
        <f>('P2'!GT13+'P2'!GT25*GT$2)/(GT$2+1)</f>
        <v>29.152170731707319</v>
      </c>
      <c r="GU13">
        <f>('P2'!GU13+'P2'!GU25*GU$2)/(GU$2+1)</f>
        <v>29.680177777777775</v>
      </c>
      <c r="GV13">
        <f>('P2'!GV13+'P2'!GV25*GV$2)/(GV$2+1)</f>
        <v>29.690184210526319</v>
      </c>
      <c r="GW13">
        <f>('P2'!GW13+'P2'!GW25*GW$2)/(GW$2+1)</f>
        <v>29.509769230769237</v>
      </c>
      <c r="GX13">
        <f>('P2'!GX13+'P2'!GX25*GX$2)/(GX$2+1)</f>
        <v>29.340000000000003</v>
      </c>
      <c r="GY13">
        <f>('P2'!GY13+'P2'!GY25*GY$2)/(GY$2+1)</f>
        <v>29.35</v>
      </c>
      <c r="GZ13">
        <f>('P2'!GZ13+'P2'!GZ25*GZ$2)/(GZ$2+1)</f>
        <v>29.920263157894738</v>
      </c>
      <c r="HA13">
        <f>('P2'!HA13+'P2'!HA25*HA$2)/(HA$2+1)</f>
        <v>31.630325581395347</v>
      </c>
      <c r="HB13">
        <f>('P2'!HB13+'P2'!HB25*HB$2)/(HB$2+1)</f>
        <v>33.149948717948718</v>
      </c>
      <c r="HC13">
        <f>('P2'!HC13+'P2'!HC25*HC$2)/(HC$2+1)</f>
        <v>31.840125000000004</v>
      </c>
      <c r="HD13">
        <f>('P2'!HD13+'P2'!HD25*HD$2)/(HD$2+1)</f>
        <v>30.340046511627907</v>
      </c>
      <c r="HE13">
        <f>('P2'!HE13+'P2'!HE25*HE$2)/(HE$2+1)</f>
        <v>29.410000000000007</v>
      </c>
      <c r="HF13">
        <f>('P2'!HF13+'P2'!HF25*HF$2)/(HF$2+1)</f>
        <v>29.373441860465114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29.709829268292683</v>
      </c>
      <c r="HJ13">
        <f>('P2'!HJ13+'P2'!HJ25*HJ$2)/(HJ$2+1)</f>
        <v>29.529750000000003</v>
      </c>
      <c r="HK13">
        <f>('P2'!HK13+'P2'!HK25*HK$2)/(HK$2+1)</f>
        <v>29.539707317073177</v>
      </c>
      <c r="HL13">
        <f>('P2'!HL13+'P2'!HL25*HL$2)/(HL$2+1)</f>
        <v>30.12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21.954615384615384</v>
      </c>
      <c r="U15" s="247">
        <f>('P2'!U15+'P2'!U26*U$2)/(U$2+1)</f>
        <v>19.25</v>
      </c>
      <c r="V15" s="247">
        <f>('P2'!V15+'P2'!V26*V$2)/(V$2+1)</f>
        <v>22.000162790697676</v>
      </c>
      <c r="W15" s="247">
        <f>('P2'!W15+'P2'!W26*W$2)/(W$2+1)</f>
        <v>22.500365853658536</v>
      </c>
      <c r="X15" s="247">
        <f>('P2'!X15+'P2'!X26*X$2)/(X$2+1)</f>
        <v>22.500222222222224</v>
      </c>
      <c r="Y15" s="247">
        <f>('P2'!Y15+'P2'!Y26*Y$2)/(Y$2+1)</f>
        <v>22.500414634146345</v>
      </c>
      <c r="Z15" s="247">
        <f>('P2'!Z15+'P2'!Z26*Z$2)/(Z$2+1)</f>
        <v>22.5</v>
      </c>
      <c r="AA15" s="247">
        <f>('P2'!AA15+'P2'!AA26*AA$2)/(AA$2+1)</f>
        <v>22.499756097560976</v>
      </c>
      <c r="AB15" s="247">
        <f>('P2'!AB15+'P2'!AB26*AB$2)/(AB$2+1)</f>
        <v>23.25</v>
      </c>
      <c r="AC15" s="247">
        <f>('P2'!AC15+'P2'!AC26*AC$2)/(AC$2+1)</f>
        <v>31.999756097560976</v>
      </c>
      <c r="AD15" s="247">
        <f>('P2'!AD15+'P2'!AD26*AD$2)/(AD$2+1)</f>
        <v>33.499974358974363</v>
      </c>
      <c r="AE15" s="247">
        <f>('P2'!AE15+'P2'!AE26*AE$2)/(AE$2+1)</f>
        <v>28.000000000000004</v>
      </c>
      <c r="AF15" s="247">
        <f>('P2'!AF15+'P2'!AF26*AF$2)/(AF$2+1)</f>
        <v>25.000102564102566</v>
      </c>
      <c r="AG15" s="247">
        <f>('P2'!AG15+'P2'!AG26*AG$2)/(AG$2+1)</f>
        <v>24.203750000000003</v>
      </c>
      <c r="AH15" s="247">
        <f>('P2'!AH15+'P2'!AH26*AH$2)/(AH$2+1)</f>
        <v>22.999744186046509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23.703000000000003</v>
      </c>
      <c r="AT15" s="247">
        <f>('P2'!AT15+'P2'!AT26*AT$2)/(AT$2+1)</f>
        <v>23.000268292682929</v>
      </c>
      <c r="AU15" s="247">
        <f>('P2'!AU15+'P2'!AU26*AU$2)/(AU$2+1)</f>
        <v>24.009853658536588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24.439736842105265</v>
      </c>
      <c r="BA15" s="247">
        <f>('P2'!BA15+'P2'!BA26*BA$2)/(BA$2+1)</f>
        <v>29.399682926829271</v>
      </c>
      <c r="BB15" s="247">
        <f>('P2'!BB15+'P2'!BB26*BB$2)/(BB$2+1)</f>
        <v>32.709780487804885</v>
      </c>
      <c r="BC15" s="247">
        <f>('P2'!BC15+'P2'!BC26*BC$2)/(BC$2+1)</f>
        <v>29.820375000000002</v>
      </c>
      <c r="BD15" s="247">
        <f>('P2'!BD15+'P2'!BD26*BD$2)/(BD$2+1)</f>
        <v>25.690121951219513</v>
      </c>
      <c r="BE15" s="247">
        <f>('P2'!BE15+'P2'!BE26*BE$2)/(BE$2+1)</f>
        <v>24.412499999999998</v>
      </c>
      <c r="BF15" s="247">
        <f>('P2'!BF15+'P2'!BF26*BF$2)/(BF$2+1)</f>
        <v>23.630292682926832</v>
      </c>
      <c r="BG15" s="247">
        <f>('P2'!BG15+'P2'!BG26*BG$2)/(BG$2+1)</f>
        <v>24.349883720930229</v>
      </c>
      <c r="BH15" s="247">
        <f>('P2'!BH15+'P2'!BH26*BH$2)/(BH$2+1)</f>
        <v>24.350333333333335</v>
      </c>
      <c r="BI15" s="247">
        <f>('P2'!BI15+'P2'!BI26*BI$2)/(BI$2+1)</f>
        <v>23.979743589743588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32.249923076923082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24.842749999999999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24.679888888888893</v>
      </c>
      <c r="BU15" s="247">
        <f>('P2'!BU15+'P2'!BU26*BU$2)/(BU$2+1)</f>
        <v>24.340076923076921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25.039736842105267</v>
      </c>
      <c r="BY15" s="247">
        <f>('P2'!BY15+'P2'!BY26*BY$2)/(BY$2+1)</f>
        <v>29.119953488372094</v>
      </c>
      <c r="BZ15" s="247">
        <f>('P2'!BZ15+'P2'!BZ26*BZ$2)/(BZ$2+1)</f>
        <v>31.85023076923077</v>
      </c>
      <c r="CA15" s="247">
        <f>('P2'!CA15+'P2'!CA26*CA$2)/(CA$2+1)</f>
        <v>29.479875</v>
      </c>
      <c r="CB15" s="247">
        <f>('P2'!CB15+'P2'!CB26*CB$2)/(CB$2+1)</f>
        <v>26.080317073170736</v>
      </c>
      <c r="CC15" s="247">
        <f>('P2'!CC15+'P2'!CC26*CC$2)/(CC$2+1)</f>
        <v>25.253000000000004</v>
      </c>
      <c r="CD15" s="247">
        <f>('P2'!CD15+'P2'!CD26*CD$2)/(CD$2+1)</f>
        <v>24.389813953488371</v>
      </c>
      <c r="CE15" s="247">
        <f>('P2'!CE15+'P2'!CE26*CE$2)/(CE$2+1)</f>
        <v>24.99017073170732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25.330263157894738</v>
      </c>
      <c r="CK15" s="247">
        <f>('P2'!CK15+'P2'!CK26*CK$2)/(CK$2+1)</f>
        <v>29.029930232558133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26.279615384615386</v>
      </c>
      <c r="CO15" s="247">
        <f>('P2'!CO15+'P2'!CO26*CO$2)/(CO$2+1)</f>
        <v>25.632750000000001</v>
      </c>
      <c r="CP15" s="247">
        <f>('P2'!CP15+'P2'!CP26*CP$2)/(CP$2+1)</f>
        <v>24.749837209302324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29.329874999999998</v>
      </c>
      <c r="CZ15" s="247">
        <f>('P2'!CZ15+'P2'!CZ26*CZ$2)/(CZ$2+1)</f>
        <v>26.480076923076926</v>
      </c>
      <c r="DA15" s="247">
        <f>('P2'!DA15+'P2'!DA26*DA$2)/(DA$2+1)</f>
        <v>25.972714285714289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25.849736842105266</v>
      </c>
      <c r="DI15" s="247">
        <f>('P2'!DI15+'P2'!DI26*DI$2)/(DI$2+1)</f>
        <v>29.030097560975616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26.670205128205126</v>
      </c>
      <c r="DM15" s="247">
        <f>('P2'!DM15+'P2'!DM26*DM$2)/(DM$2+1)</f>
        <v>26.292857142857144</v>
      </c>
      <c r="DN15" s="247">
        <f>('P2'!DN15+'P2'!DN26*DN$2)/(DN$2+1)</f>
        <v>25.359634146341463</v>
      </c>
      <c r="DO15" s="247">
        <f>('P2'!DO15+'P2'!DO26*DO$2)/(DO$2+1)</f>
        <v>25.809790697674419</v>
      </c>
      <c r="DP15" s="247">
        <f>('P2'!DP15+'P2'!DP26*DP$2)/(DP$2+1)</f>
        <v>25.820222222222228</v>
      </c>
      <c r="DQ15" s="247">
        <f>('P2'!DQ15+'P2'!DQ26*DQ$2)/(DQ$2+1)</f>
        <v>25.580205128205129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31.030073170731711</v>
      </c>
      <c r="DW15" s="247">
        <f>('P2'!DW15+'P2'!DW26*DW$2)/(DW$2+1)</f>
        <v>29.320125000000004</v>
      </c>
      <c r="DX15" s="247">
        <f>('P2'!DX15+'P2'!DX26*DX$2)/(DX$2+1)</f>
        <v>26.869658536585366</v>
      </c>
      <c r="DY15" s="247">
        <f>('P2'!DY15+'P2'!DY26*DY$2)/(DY$2+1)</f>
        <v>26.613000000000003</v>
      </c>
      <c r="DZ15" s="247">
        <f>('P2'!DZ15+'P2'!DZ26*DZ$2)/(DZ$2+1)</f>
        <v>25.659731707317075</v>
      </c>
      <c r="EA15" s="247">
        <f>('P2'!EA15+'P2'!EA26*EA$2)/(EA$2+1)</f>
        <v>26.060232558139532</v>
      </c>
      <c r="EB15" s="247">
        <f>('P2'!EB15+'P2'!EB26*EB$2)/(EB$2+1)</f>
        <v>26.069666666666674</v>
      </c>
      <c r="EC15" s="247">
        <f>('P2'!EC15+'P2'!EC26*EC$2)/(EC$2+1)</f>
        <v>25.840384615384615</v>
      </c>
      <c r="ED15" s="247">
        <f>('P2'!ED15+'P2'!ED26*ED$2)/(ED$2+1)</f>
        <v>25.62</v>
      </c>
      <c r="EE15" s="247">
        <f>('P2'!EE15+'P2'!EE26*EE$2)/(EE$2+1)</f>
        <v>25.630116279069767</v>
      </c>
      <c r="EF15" s="247">
        <f>('P2'!EF15+'P2'!EF26*EF$2)/(EF$2+1)</f>
        <v>26.340000000000003</v>
      </c>
      <c r="EG15" s="247">
        <f>('P2'!EG15+'P2'!EG26*EG$2)/(EG$2+1)</f>
        <v>29.140162790697673</v>
      </c>
      <c r="EH15" s="247">
        <f>('P2'!EH15+'P2'!EH26*EH$2)/(EH$2+1)</f>
        <v>30.99966666666667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26.882749999999998</v>
      </c>
      <c r="EL15" s="247">
        <f>('P2'!EL15+'P2'!EL26*EL$2)/(EL$2+1)</f>
        <v>25.920073170731712</v>
      </c>
      <c r="EM15" s="247">
        <f>('P2'!EM15+'P2'!EM26*EM$2)/(EM$2+1)</f>
        <v>26.299860465116275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25.889625000000002</v>
      </c>
      <c r="EQ15" s="247">
        <f>('P2'!EQ15+'P2'!EQ26*EQ$2)/(EQ$2+1)</f>
        <v>25.899829268292685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</v>
      </c>
      <c r="EV15" s="247">
        <f>('P2'!EV15+'P2'!EV26*EV$2)/(EV$2+1)</f>
        <v>27.270051282051284</v>
      </c>
      <c r="EW15" s="247">
        <f>('P2'!EW15+'P2'!EW26*EW$2)/(EW$2+1)</f>
        <v>27.163500000000003</v>
      </c>
      <c r="EX15" s="247">
        <f>('P2'!EX15+'P2'!EX26*EX$2)/(EX$2+1)</f>
        <v>26.190279069767438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26.159999999999997</v>
      </c>
      <c r="FC15" s="247">
        <f>('P2'!FC15+'P2'!FC26*FC$2)/(FC$2+1)</f>
        <v>26.169682926829271</v>
      </c>
      <c r="FD15" s="247">
        <f>('P2'!FD15+'P2'!FD26*FD$2)/(FD$2+1)</f>
        <v>26.799750000000003</v>
      </c>
      <c r="FE15" s="247">
        <f>('P2'!FE15+'P2'!FE26*FE$2)/(FE$2+1)</f>
        <v>29.310170731707316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27.423500000000001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26.780111111111115</v>
      </c>
      <c r="FM15" s="247">
        <f>('P2'!FM15+'P2'!FM26*FM$2)/(FM$2+1)</f>
        <v>26.589975609756099</v>
      </c>
      <c r="FN15" s="247">
        <f>('P2'!FN15+'P2'!FN26*FN$2)/(FN$2+1)</f>
        <v>26.400000000000006</v>
      </c>
      <c r="FO15" s="247">
        <f>('P2'!FO15+'P2'!FO26*FO$2)/(FO$2+1)</f>
        <v>26.410048780487809</v>
      </c>
      <c r="FP15" s="247">
        <f>('P2'!FP15+'P2'!FP26*FP$2)/(FP$2+1)</f>
        <v>27.019874999999999</v>
      </c>
      <c r="FQ15" s="247">
        <f>('P2'!FQ15+'P2'!FQ26*FQ$2)/(FQ$2+1)</f>
        <v>29.450317073170737</v>
      </c>
      <c r="FR15" s="247">
        <f>('P2'!FR15+'P2'!FR26*FR$2)/(FR$2+1)</f>
        <v>31.070121951219516</v>
      </c>
      <c r="FS15" s="247">
        <f>('P2'!FS15+'P2'!FS26*FS$2)/(FS$2+1)</f>
        <v>29.670375000000003</v>
      </c>
      <c r="FT15" s="247">
        <f>('P2'!FT15+'P2'!FT26*FT$2)/(FT$2+1)</f>
        <v>27.670179487179485</v>
      </c>
      <c r="FU15" s="247">
        <f>('P2'!FU15+'P2'!FU26*FU$2)/(FU$2+1)</f>
        <v>27.672714285714292</v>
      </c>
      <c r="FV15" s="247">
        <f>('P2'!FV15+'P2'!FV26*FV$2)/(FV$2+1)</f>
        <v>26.680365853658532</v>
      </c>
      <c r="FW15" s="247">
        <f>('P2'!FW15+'P2'!FW26*FW$2)/(FW$2+1)</f>
        <v>26.989976744186045</v>
      </c>
      <c r="FX15" s="247">
        <f>('P2'!FX15+'P2'!FX26*FX$2)/(FX$2+1)</f>
        <v>26.999815789473683</v>
      </c>
      <c r="FY15" s="247">
        <f>('P2'!FY15+'P2'!FY26*FY$2)/(FY$2+1)</f>
        <v>26.819756097560976</v>
      </c>
      <c r="FZ15" s="247">
        <f>('P2'!FZ15+'P2'!FZ26*FZ$2)/(FZ$2+1)</f>
        <v>26.629875000000002</v>
      </c>
      <c r="GA15" s="247">
        <f>('P2'!GA15+'P2'!GA26*GA$2)/(GA$2+1)</f>
        <v>26.640093023255815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31.159682926829273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27.90340909090909</v>
      </c>
      <c r="GH15" s="247">
        <f>('P2'!GH15+'P2'!GH26*GH$2)/(GH$2+1)</f>
        <v>26.909707317073178</v>
      </c>
      <c r="GI15" s="247">
        <f>('P2'!GI15+'P2'!GI26*GI$2)/(GI$2+1)</f>
        <v>27.219799999999999</v>
      </c>
      <c r="GJ15" s="247">
        <f>('P2'!GJ15+'P2'!GJ26*GJ$2)/(GJ$2+1)</f>
        <v>27.229820512820513</v>
      </c>
      <c r="GK15" s="247">
        <f>('P2'!GK15+'P2'!GK26*GK$2)/(GK$2+1)</f>
        <v>27.05029268292683</v>
      </c>
      <c r="GL15" s="247">
        <f>('P2'!GL15+'P2'!GL26*GL$2)/(GL$2+1)</f>
        <v>26.869736842105262</v>
      </c>
      <c r="GM15" s="247">
        <f>('P2'!GM15+'P2'!GM26*GM$2)/(GM$2+1)</f>
        <v>26.879790697674419</v>
      </c>
      <c r="GN15" s="247">
        <f>('P2'!GN15+'P2'!GN26*GN$2)/(GN$2+1)</f>
        <v>27.46026315789474</v>
      </c>
      <c r="GO15" s="247">
        <f>('P2'!GO15+'P2'!GO26*GO$2)/(GO$2+1)</f>
        <v>29.729906976744186</v>
      </c>
      <c r="GP15" s="247">
        <f>('P2'!GP15+'P2'!GP26*GP$2)/(GP$2+1)</f>
        <v>31.25</v>
      </c>
      <c r="GQ15" s="247">
        <f>('P2'!GQ15+'P2'!GQ26*GQ$2)/(GQ$2+1)</f>
        <v>29.940375000000003</v>
      </c>
      <c r="GR15" s="247">
        <f>('P2'!GR15+'P2'!GR26*GR$2)/(GR$2+1)</f>
        <v>28.059674418604647</v>
      </c>
      <c r="GS15" s="247">
        <f>('P2'!GS15+'P2'!GS26*GS$2)/(GS$2+1)</f>
        <v>28.142714285714291</v>
      </c>
      <c r="GT15" s="247">
        <f>('P2'!GT15+'P2'!GT26*GT$2)/(GT$2+1)</f>
        <v>27.139804878048782</v>
      </c>
      <c r="GU15" s="247">
        <f>('P2'!GU15+'P2'!GU26*GU$2)/(GU$2+1)</f>
        <v>27.410244444444444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27.060000000000002</v>
      </c>
      <c r="GY15" s="247">
        <f>('P2'!GY15+'P2'!GY26*GY$2)/(GY$2+1)</f>
        <v>27.069902439024393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28.260302325581392</v>
      </c>
      <c r="HE15" s="247">
        <f>('P2'!HE15+'P2'!HE26*HE$2)/(HE$2+1)</f>
        <v>28.342857142857145</v>
      </c>
      <c r="HF15" s="247">
        <f>('P2'!HF15+'P2'!HF26*HF$2)/(HF$2+1)</f>
        <v>27.340186046511626</v>
      </c>
      <c r="HG15" s="247">
        <f>('P2'!HG15+'P2'!HG26*HG$2)/(HG$2+1)</f>
        <v>27.610162790697675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27.250125000000001</v>
      </c>
      <c r="HK15" s="247">
        <f>('P2'!HK15+'P2'!HK26*HK$2)/(HK$2+1)</f>
        <v>27.260365853658538</v>
      </c>
      <c r="HL15" s="247">
        <f>('P2'!HL15+'P2'!HL26*HL$2)/(HL$2+1)</f>
        <v>27.850263157894737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22.352051282051281</v>
      </c>
      <c r="U17">
        <f>('P2'!U17+'P2'!U27*U$2)/(U$2+1)</f>
        <v>19.625</v>
      </c>
      <c r="V17">
        <f>('P2'!V17+'P2'!V27*V$2)/(V$2+1)</f>
        <v>22.721093023255815</v>
      </c>
      <c r="W17">
        <f>('P2'!W17+'P2'!W27*W$2)/(W$2+1)</f>
        <v>23.067439024390243</v>
      </c>
      <c r="X17">
        <f>('P2'!X17+'P2'!X27*X$2)/(X$2+1)</f>
        <v>22.990222222222226</v>
      </c>
      <c r="Y17">
        <f>('P2'!Y17+'P2'!Y27*Y$2)/(Y$2+1)</f>
        <v>22.97675609756098</v>
      </c>
      <c r="Z17">
        <f>('P2'!Z17+'P2'!Z27*Z$2)/(Z$2+1)</f>
        <v>23.289473684210527</v>
      </c>
      <c r="AA17">
        <f>('P2'!AA17+'P2'!AA27*AA$2)/(AA$2+1)</f>
        <v>23.633902439024393</v>
      </c>
      <c r="AB17">
        <f>('P2'!AB17+'P2'!AB27*AB$2)/(AB$2+1)</f>
        <v>25.125</v>
      </c>
      <c r="AC17">
        <f>('P2'!AC17+'P2'!AC27*AC$2)/(AC$2+1)</f>
        <v>34.646097560975612</v>
      </c>
      <c r="AD17">
        <f>('P2'!AD17+'P2'!AD27*AD$2)/(AD$2+1)</f>
        <v>37.474333333333334</v>
      </c>
      <c r="AE17">
        <f>('P2'!AE17+'P2'!AE27*AE$2)/(AE$2+1)</f>
        <v>30.500000000000004</v>
      </c>
      <c r="AF17">
        <f>('P2'!AF17+'P2'!AF27*AF$2)/(AF$2+1)</f>
        <v>25.99369230769231</v>
      </c>
      <c r="AG17">
        <f>('P2'!AG17+'P2'!AG27*AG$2)/(AG$2+1)</f>
        <v>24.953750000000003</v>
      </c>
      <c r="AH17">
        <f>('P2'!AH17+'P2'!AH27*AH$2)/(AH$2+1)</f>
        <v>23.720674418604649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24.331571428571429</v>
      </c>
      <c r="AT17">
        <f>('P2'!AT17+'P2'!AT27*AT$2)/(AT$2+1)</f>
        <v>23.567341463414635</v>
      </c>
      <c r="AU17">
        <f>('P2'!AU17+'P2'!AU27*AU$2)/(AU$2+1)</f>
        <v>24.841560975609756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26.145000000000003</v>
      </c>
      <c r="BA17">
        <f>('P2'!BA17+'P2'!BA27*BA$2)/(BA$2+1)</f>
        <v>31.516756097560979</v>
      </c>
      <c r="BB17">
        <f>('P2'!BB17+'P2'!BB27*BB$2)/(BB$2+1)</f>
        <v>35.469536585365859</v>
      </c>
      <c r="BC17">
        <f>('P2'!BC17+'P2'!BC27*BC$2)/(BC$2+1)</f>
        <v>31.920375000000003</v>
      </c>
      <c r="BD17">
        <f>('P2'!BD17+'P2'!BD27*BD$2)/(BD$2+1)</f>
        <v>26.597439024390241</v>
      </c>
      <c r="BE17">
        <f>('P2'!BE17+'P2'!BE27*BE$2)/(BE$2+1)</f>
        <v>25.155000000000001</v>
      </c>
      <c r="BF17">
        <f>('P2'!BF17+'P2'!BF27*BF$2)/(BF$2+1)</f>
        <v>24.303219512195124</v>
      </c>
      <c r="BG17">
        <f>('P2'!BG17+'P2'!BG27*BG$2)/(BG$2+1)</f>
        <v>25.186162790697672</v>
      </c>
      <c r="BH17">
        <f>('P2'!BH17+'P2'!BH27*BH$2)/(BH$2+1)</f>
        <v>25.25255555555556</v>
      </c>
      <c r="BI17">
        <f>('P2'!BI17+'P2'!BI27*BI$2)/(BI$2+1)</f>
        <v>24.901794871794873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34.888897435897441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25.645250000000001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25.621000000000002</v>
      </c>
      <c r="BU17">
        <f>('P2'!BU17+'P2'!BU27*BU$2)/(BU$2+1)</f>
        <v>25.301871794871793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26.60289473684211</v>
      </c>
      <c r="BY17">
        <f>('P2'!BY17+'P2'!BY27*BY$2)/(BY$2+1)</f>
        <v>30.87181395348837</v>
      </c>
      <c r="BZ17">
        <f>('P2'!BZ17+'P2'!BZ27*BZ$2)/(BZ$2+1)</f>
        <v>34.266641025641029</v>
      </c>
      <c r="CA17">
        <f>('P2'!CA17+'P2'!CA27*CA$2)/(CA$2+1)</f>
        <v>31.302375000000001</v>
      </c>
      <c r="CB17">
        <f>('P2'!CB17+'P2'!CB27*CB$2)/(CB$2+1)</f>
        <v>27.04812195121951</v>
      </c>
      <c r="CC17">
        <f>('P2'!CC17+'P2'!CC27*CC$2)/(CC$2+1)</f>
        <v>26.100500000000004</v>
      </c>
      <c r="CD17">
        <f>('P2'!CD17+'P2'!CD27*CD$2)/(CD$2+1)</f>
        <v>25.146790697674422</v>
      </c>
      <c r="CE17">
        <f>('P2'!CE17+'P2'!CE27*CE$2)/(CE$2+1)</f>
        <v>25.920170731707323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26.846052631578949</v>
      </c>
      <c r="CK17">
        <f>('P2'!CK17+'P2'!CK27*CK$2)/(CK$2+1)</f>
        <v>30.702488372093022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</v>
      </c>
      <c r="CO17">
        <f>('P2'!CO17+'P2'!CO27*CO$2)/(CO$2+1)</f>
        <v>26.502750000000002</v>
      </c>
      <c r="CP17">
        <f>('P2'!CP17+'P2'!CP27*CP$2)/(CP$2+1)</f>
        <v>25.528441860465115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31.009875000000001</v>
      </c>
      <c r="CZ17">
        <f>('P2'!CZ17+'P2'!CZ27*CZ$2)/(CZ$2+1)</f>
        <v>27.505461538461539</v>
      </c>
      <c r="DA17">
        <f>('P2'!DA17+'P2'!DA27*DA$2)/(DA$2+1)</f>
        <v>26.808428571428575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27.286578947368426</v>
      </c>
      <c r="DI17">
        <f>('P2'!DI17+'P2'!DI27*DI$2)/(DI$2+1)</f>
        <v>30.655707317073176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27.695589743589746</v>
      </c>
      <c r="DM17">
        <f>('P2'!DM17+'P2'!DM27*DM$2)/(DM$2+1)</f>
        <v>27.128571428571433</v>
      </c>
      <c r="DN17">
        <f>('P2'!DN17+'P2'!DN27*DN$2)/(DN$2+1)</f>
        <v>26.198902439024391</v>
      </c>
      <c r="DO17">
        <f>('P2'!DO17+'P2'!DO27*DO$2)/(DO$2+1)</f>
        <v>26.682116279069767</v>
      </c>
      <c r="DP17">
        <f>('P2'!DP17+'P2'!DP27*DP$2)/(DP$2+1)</f>
        <v>26.76133333333334</v>
      </c>
      <c r="DQ17">
        <f>('P2'!DQ17+'P2'!DQ27*DQ$2)/(DQ$2+1)</f>
        <v>26.542000000000002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32.897634146341467</v>
      </c>
      <c r="DW17">
        <f>('P2'!DW17+'P2'!DW27*DW$2)/(DW$2+1)</f>
        <v>30.857625000000002</v>
      </c>
      <c r="DX17">
        <f>('P2'!DX17+'P2'!DX27*DX$2)/(DX$2+1)</f>
        <v>27.822341463414634</v>
      </c>
      <c r="DY17">
        <f>('P2'!DY17+'P2'!DY27*DY$2)/(DY$2+1)</f>
        <v>27.4755</v>
      </c>
      <c r="DZ17">
        <f>('P2'!DZ17+'P2'!DZ27*DZ$2)/(DZ$2+1)</f>
        <v>26.491439024390246</v>
      </c>
      <c r="EA17">
        <f>('P2'!EA17+'P2'!EA27*EA$2)/(EA$2+1)</f>
        <v>26.918139534883718</v>
      </c>
      <c r="EB17">
        <f>('P2'!EB17+'P2'!EB27*EB$2)/(EB$2+1)</f>
        <v>26.995222222222228</v>
      </c>
      <c r="EC17">
        <f>('P2'!EC17+'P2'!EC27*EC$2)/(EC$2+1)</f>
        <v>26.786282051282051</v>
      </c>
      <c r="ED17">
        <f>('P2'!ED17+'P2'!ED27*ED$2)/(ED$2+1)</f>
        <v>26.559473684210531</v>
      </c>
      <c r="EE17">
        <f>('P2'!EE17+'P2'!EE27*EE$2)/(EE$2+1)</f>
        <v>26.488023255813953</v>
      </c>
      <c r="EF17">
        <f>('P2'!EF17+'P2'!EF27*EF$2)/(EF$2+1)</f>
        <v>27.666315789473689</v>
      </c>
      <c r="EG17">
        <f>('P2'!EG17+'P2'!EG27*EG$2)/(EG$2+1)</f>
        <v>30.545976744186046</v>
      </c>
      <c r="EH17">
        <f>('P2'!EH17+'P2'!EH27*EH$2)/(EH$2+1)</f>
        <v>32.859666666666669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27.730250000000005</v>
      </c>
      <c r="EL17">
        <f>('P2'!EL17+'P2'!EL27*EL$2)/(EL$2+1)</f>
        <v>26.736658536585367</v>
      </c>
      <c r="EM17">
        <f>('P2'!EM17+'P2'!EM27*EM$2)/(EM$2+1)</f>
        <v>27.136139534883721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26.759625000000003</v>
      </c>
      <c r="EQ17">
        <f>('P2'!EQ17+'P2'!EQ27*EQ$2)/(EQ$2+1)</f>
        <v>26.776902439024393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30.78857142857143</v>
      </c>
      <c r="EV17">
        <f>('P2'!EV17+'P2'!EV27*EV$2)/(EV$2+1)</f>
        <v>28.223897435897438</v>
      </c>
      <c r="EW17">
        <f>('P2'!EW17+'P2'!EW27*EW$2)/(EW$2+1)</f>
        <v>27.996000000000002</v>
      </c>
      <c r="EX17">
        <f>('P2'!EX17+'P2'!EX27*EX$2)/(EX$2+1)</f>
        <v>26.954465116279067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27.036315789473687</v>
      </c>
      <c r="FC17">
        <f>('P2'!FC17+'P2'!FC27*FC$2)/(FC$2+1)</f>
        <v>27.008951219512198</v>
      </c>
      <c r="FD17">
        <f>('P2'!FD17+'P2'!FD27*FD$2)/(FD$2+1)</f>
        <v>27.977249999999998</v>
      </c>
      <c r="FE17">
        <f>('P2'!FE17+'P2'!FE27*FE$2)/(FE$2+1)</f>
        <v>30.663585365853663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28.218500000000002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27.60455555555556</v>
      </c>
      <c r="FM17">
        <f>('P2'!FM17+'P2'!FM27*FM$2)/(FM$2+1)</f>
        <v>27.399000000000004</v>
      </c>
      <c r="FN17">
        <f>('P2'!FN17+'P2'!FN27*FN$2)/(FN$2+1)</f>
        <v>27.244736842105269</v>
      </c>
      <c r="FO17">
        <f>('P2'!FO17+'P2'!FO27*FO$2)/(FO$2+1)</f>
        <v>27.219073170731708</v>
      </c>
      <c r="FP17">
        <f>('P2'!FP17+'P2'!FP27*FP$2)/(FP$2+1)</f>
        <v>28.159875000000003</v>
      </c>
      <c r="FQ17">
        <f>('P2'!FQ17+'P2'!FQ27*FQ$2)/(FQ$2+1)</f>
        <v>30.765926829268295</v>
      </c>
      <c r="FR17">
        <f>('P2'!FR17+'P2'!FR27*FR$2)/(FR$2+1)</f>
        <v>32.650365853658535</v>
      </c>
      <c r="FS17">
        <f>('P2'!FS17+'P2'!FS27*FS$2)/(FS$2+1)</f>
        <v>30.982875000000003</v>
      </c>
      <c r="FT17">
        <f>('P2'!FT17+'P2'!FT27*FT$2)/(FT$2+1)</f>
        <v>28.544538461538462</v>
      </c>
      <c r="FU17">
        <f>('P2'!FU17+'P2'!FU27*FU$2)/(FU$2+1)</f>
        <v>28.39414285714286</v>
      </c>
      <c r="FV17">
        <f>('P2'!FV17+'P2'!FV27*FV$2)/(FV$2+1)</f>
        <v>27.406219512195126</v>
      </c>
      <c r="FW17">
        <f>('P2'!FW17+'P2'!FW27*FW$2)/(FW$2+1)</f>
        <v>27.703697674418606</v>
      </c>
      <c r="FX17">
        <f>('P2'!FX17+'P2'!FX27*FX$2)/(FX$2+1)</f>
        <v>27.729289473684211</v>
      </c>
      <c r="FY17">
        <f>('P2'!FY17+'P2'!FY27*FY$2)/(FY$2+1)</f>
        <v>27.575853658536584</v>
      </c>
      <c r="FZ17">
        <f>('P2'!FZ17+'P2'!FZ27*FZ$2)/(FZ$2+1)</f>
        <v>27.379875000000002</v>
      </c>
      <c r="GA17">
        <f>('P2'!GA17+'P2'!GA27*GA$2)/(GA$2+1)</f>
        <v>27.361023255813954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32.671878048780492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28.544318181818181</v>
      </c>
      <c r="GH17">
        <f>('P2'!GH17+'P2'!GH27*GH$2)/(GH$2+1)</f>
        <v>27.582634146341466</v>
      </c>
      <c r="GI17">
        <f>('P2'!GI17+'P2'!GI27*GI$2)/(GI$2+1)</f>
        <v>27.85357777777778</v>
      </c>
      <c r="GJ17">
        <f>('P2'!GJ17+'P2'!GJ27*GJ$2)/(GJ$2+1)</f>
        <v>27.913923076923076</v>
      </c>
      <c r="GK17">
        <f>('P2'!GK17+'P2'!GK27*GK$2)/(GK$2+1)</f>
        <v>27.745902439024395</v>
      </c>
      <c r="GL17">
        <f>('P2'!GL17+'P2'!GL27*GL$2)/(GL$2+1)</f>
        <v>27.603947368421057</v>
      </c>
      <c r="GM17">
        <f>('P2'!GM17+'P2'!GM27*GM$2)/(GM$2+1)</f>
        <v>27.550255813953488</v>
      </c>
      <c r="GN17">
        <f>('P2'!GN17+'P2'!GN27*GN$2)/(GN$2+1)</f>
        <v>28.541842105263157</v>
      </c>
      <c r="GO17">
        <f>('P2'!GO17+'P2'!GO27*GO$2)/(GO$2+1)</f>
        <v>30.861767441860465</v>
      </c>
      <c r="GP17">
        <f>('P2'!GP17+'P2'!GP27*GP$2)/(GP$2+1)</f>
        <v>32.768205128205132</v>
      </c>
      <c r="GQ17">
        <f>('P2'!GQ17+'P2'!GQ27*GQ$2)/(GQ$2+1)</f>
        <v>31.125375000000002</v>
      </c>
      <c r="GR17">
        <f>('P2'!GR17+'P2'!GR27*GR$2)/(GR$2+1)</f>
        <v>28.744558139534885</v>
      </c>
      <c r="GS17">
        <f>('P2'!GS17+'P2'!GS27*GS$2)/(GS$2+1)</f>
        <v>28.764142857142861</v>
      </c>
      <c r="GT17">
        <f>('P2'!GT17+'P2'!GT27*GT$2)/(GT$2+1)</f>
        <v>27.759804878048783</v>
      </c>
      <c r="GU17">
        <f>('P2'!GU17+'P2'!GU27*GU$2)/(GU$2+1)</f>
        <v>27.995799999999999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27.674285714285716</v>
      </c>
      <c r="GY17">
        <f>('P2'!GY17+'P2'!GY27*GY$2)/(GY$2+1)</f>
        <v>27.712585365853656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28.894720930232555</v>
      </c>
      <c r="HE17">
        <f>('P2'!HE17+'P2'!HE27*HE$2)/(HE$2+1)</f>
        <v>28.914285714285718</v>
      </c>
      <c r="HF17">
        <f>('P2'!HF17+'P2'!HF27*HF$2)/(HF$2+1)</f>
        <v>27.880883720930232</v>
      </c>
      <c r="HG17">
        <f>('P2'!HG17+'P2'!HG27*HG$2)/(HG$2+1)</f>
        <v>28.16527906976744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27.835125000000001</v>
      </c>
      <c r="HK17">
        <f>('P2'!HK17+'P2'!HK27*HK$2)/(HK$2+1)</f>
        <v>27.850121951219514</v>
      </c>
      <c r="HL17">
        <f>('P2'!HL17+'P2'!HL27*HL$2)/(HL$2+1)</f>
        <v>28.813421052631579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15.045205128205115</v>
      </c>
      <c r="U24" s="250">
        <f t="shared" si="0"/>
        <v>14.250250000000001</v>
      </c>
      <c r="V24" s="250">
        <f t="shared" si="0"/>
        <v>11.499883720930224</v>
      </c>
      <c r="W24" s="250">
        <f t="shared" si="0"/>
        <v>10.999926829268261</v>
      </c>
      <c r="X24" s="250">
        <f t="shared" si="0"/>
        <v>8.4996666666666769</v>
      </c>
      <c r="Y24" s="250">
        <f t="shared" si="0"/>
        <v>6.4993170731707544</v>
      </c>
      <c r="Z24" s="250">
        <f t="shared" si="0"/>
        <v>6.4997368421052997</v>
      </c>
      <c r="AA24" s="250">
        <f t="shared" si="0"/>
        <v>6.4999756097561239</v>
      </c>
      <c r="AB24" s="250">
        <f t="shared" si="0"/>
        <v>20.750250000000001</v>
      </c>
      <c r="AC24" s="250">
        <f t="shared" si="0"/>
        <v>21.000634146341426</v>
      </c>
      <c r="AD24" s="250">
        <f t="shared" si="0"/>
        <v>38.807615384615339</v>
      </c>
      <c r="AE24" s="250">
        <f t="shared" si="0"/>
        <v>18.999999999999996</v>
      </c>
      <c r="AF24" s="250">
        <f t="shared" si="0"/>
        <v>13.000000000000032</v>
      </c>
      <c r="AG24" s="250">
        <f t="shared" si="0"/>
        <v>2.796249999999997</v>
      </c>
      <c r="AH24" s="250">
        <f t="shared" si="0"/>
        <v>3.9997674418604916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2.296999999999997</v>
      </c>
      <c r="AT24" s="250">
        <f t="shared" si="0"/>
        <v>2.999512195121973</v>
      </c>
      <c r="AU24" s="250">
        <f t="shared" si="0"/>
        <v>0.92058536585361139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7.5301052631579353</v>
      </c>
      <c r="BA24" s="250">
        <f t="shared" si="0"/>
        <v>8.1102926829268256</v>
      </c>
      <c r="BB24" s="250">
        <f t="shared" si="0"/>
        <v>15.738268292682918</v>
      </c>
      <c r="BC24" s="250">
        <f t="shared" si="0"/>
        <v>5.6096249999999976</v>
      </c>
      <c r="BD24" s="250">
        <f t="shared" si="0"/>
        <v>6.0597317073170878</v>
      </c>
      <c r="BE24" s="250">
        <f t="shared" si="0"/>
        <v>1.2675000000000018</v>
      </c>
      <c r="BF24" s="252">
        <f t="shared" si="0"/>
        <v>2.1999268292682679</v>
      </c>
      <c r="BG24" s="252">
        <f t="shared" si="0"/>
        <v>1.2301627906976691</v>
      </c>
      <c r="BH24" s="250">
        <f t="shared" si="0"/>
        <v>2.3603333333333651</v>
      </c>
      <c r="BI24" s="250">
        <f t="shared" si="0"/>
        <v>0.85089743589741218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14.818564102564117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1.4280000000000008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2.6298888888889067</v>
      </c>
      <c r="BU24" s="250">
        <f t="shared" si="0"/>
        <v>1.2599999999999802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7.1401052631579311</v>
      </c>
      <c r="BY24" s="250">
        <f t="shared" si="0"/>
        <v>7.6198372093023075</v>
      </c>
      <c r="BZ24" s="250">
        <f t="shared" si="0"/>
        <v>13.88792307692303</v>
      </c>
      <c r="CA24" s="250">
        <f t="shared" si="0"/>
        <v>5.3801249999999996</v>
      </c>
      <c r="CB24" s="250">
        <f t="shared" si="0"/>
        <v>5.7602439024390648</v>
      </c>
      <c r="CC24" s="250">
        <f t="shared" si="0"/>
        <v>1.5869999999999962</v>
      </c>
      <c r="CD24" s="250">
        <f t="shared" si="0"/>
        <v>2.5797906976744294</v>
      </c>
      <c r="CE24" s="250">
        <f t="shared" ref="CE24:EP24" si="1">CE20-CE15</f>
        <v>1.7796585365853801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6.9798421052631632</v>
      </c>
      <c r="CK24" s="250">
        <f t="shared" si="1"/>
        <v>7.4200232558139696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5.6306666666667127</v>
      </c>
      <c r="CO24" s="250">
        <f t="shared" si="1"/>
        <v>1.7467499999999987</v>
      </c>
      <c r="CP24" s="250">
        <f t="shared" si="1"/>
        <v>2.7499534883720749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5.2403750000000038</v>
      </c>
      <c r="CZ24" s="250">
        <f t="shared" si="1"/>
        <v>5.5598205128204761</v>
      </c>
      <c r="DA24" s="250">
        <f t="shared" si="1"/>
        <v>1.8572857142857089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6.7903684210526336</v>
      </c>
      <c r="DI24" s="250">
        <f t="shared" si="1"/>
        <v>7.1697804878048821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5.5002564102563767</v>
      </c>
      <c r="DM24" s="250">
        <f t="shared" si="1"/>
        <v>1.9772857142857561</v>
      </c>
      <c r="DN24" s="250">
        <f t="shared" si="1"/>
        <v>3.0195609756097355</v>
      </c>
      <c r="DO24" s="250">
        <f t="shared" si="1"/>
        <v>2.3604418604650803</v>
      </c>
      <c r="DP24" s="250">
        <f t="shared" si="1"/>
        <v>3.4393333333333729</v>
      </c>
      <c r="DQ24" s="250">
        <f t="shared" si="1"/>
        <v>2.4496666666666691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11.28782926829269</v>
      </c>
      <c r="DW24" s="250">
        <f t="shared" si="1"/>
        <v>5.170624999999994</v>
      </c>
      <c r="DX24" s="250">
        <f t="shared" si="1"/>
        <v>5.4408780487805366</v>
      </c>
      <c r="DY24" s="250">
        <f t="shared" si="1"/>
        <v>2.0864999999999974</v>
      </c>
      <c r="DZ24" s="252">
        <f t="shared" si="1"/>
        <v>3.1404634146341266</v>
      </c>
      <c r="EA24" s="252">
        <f t="shared" si="1"/>
        <v>2.4906046511627693</v>
      </c>
      <c r="EB24" s="250">
        <f t="shared" si="1"/>
        <v>3.5704444444444263</v>
      </c>
      <c r="EC24" s="250">
        <f t="shared" si="1"/>
        <v>2.639692307692286</v>
      </c>
      <c r="ED24" s="250">
        <f t="shared" si="1"/>
        <v>2.9401052631578999</v>
      </c>
      <c r="EE24" s="252">
        <f t="shared" si="1"/>
        <v>3.0198837209302312</v>
      </c>
      <c r="EF24" s="250">
        <f t="shared" si="1"/>
        <v>6.6703684210525935</v>
      </c>
      <c r="EG24" s="252">
        <f t="shared" si="1"/>
        <v>7.0001395348837292</v>
      </c>
      <c r="EH24" s="250">
        <f t="shared" si="1"/>
        <v>11.088717948717928</v>
      </c>
      <c r="EI24" s="252">
        <f t="shared" si="1"/>
        <v>5.16</v>
      </c>
      <c r="EJ24" s="250">
        <f t="shared" si="1"/>
        <v>5.419756097560974</v>
      </c>
      <c r="EK24" s="252">
        <f t="shared" si="1"/>
        <v>2.1780000000000008</v>
      </c>
      <c r="EL24" s="252">
        <f t="shared" si="1"/>
        <v>3.2398048780487869</v>
      </c>
      <c r="EM24" s="252">
        <f t="shared" si="1"/>
        <v>2.6310000000000251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3.1106249999999989</v>
      </c>
      <c r="EQ24" s="252">
        <f t="shared" ref="EQ24:HB24" si="2">EQ20-EQ15</f>
        <v>3.1805121951219171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5.1601428571429011</v>
      </c>
      <c r="EV24" s="250">
        <f t="shared" si="2"/>
        <v>5.4002307692308165</v>
      </c>
      <c r="EW24" s="252">
        <f t="shared" si="2"/>
        <v>2.2669999999999959</v>
      </c>
      <c r="EX24" s="252">
        <f t="shared" si="2"/>
        <v>3.3295813953488604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3.2598421052632034</v>
      </c>
      <c r="FC24" s="252">
        <f t="shared" si="2"/>
        <v>3.3297073170731295</v>
      </c>
      <c r="FD24" s="250">
        <f t="shared" si="2"/>
        <v>6.6102499999999935</v>
      </c>
      <c r="FE24" s="252">
        <f t="shared" si="2"/>
        <v>6.9206097560975834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2.3567499999999981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3.9199999999999839</v>
      </c>
      <c r="FM24" s="250">
        <f t="shared" si="2"/>
        <v>3.1094634146340994</v>
      </c>
      <c r="FN24" s="250">
        <f t="shared" si="2"/>
        <v>3.3703684210525928</v>
      </c>
      <c r="FO24" s="252">
        <f t="shared" si="2"/>
        <v>3.4395853658536915</v>
      </c>
      <c r="FP24" s="250">
        <f t="shared" si="2"/>
        <v>6.6203750000000028</v>
      </c>
      <c r="FQ24" s="252">
        <f t="shared" si="2"/>
        <v>6.9101951219511619</v>
      </c>
      <c r="FR24" s="250">
        <f t="shared" si="2"/>
        <v>10.248048780487782</v>
      </c>
      <c r="FS24" s="252">
        <f t="shared" si="2"/>
        <v>5.1796249999999979</v>
      </c>
      <c r="FT24" s="250">
        <f t="shared" si="2"/>
        <v>5.3904102564102168</v>
      </c>
      <c r="FU24" s="252">
        <f t="shared" si="2"/>
        <v>2.4174285714286086</v>
      </c>
      <c r="FV24" s="252">
        <f t="shared" si="2"/>
        <v>3.4998048780487672</v>
      </c>
      <c r="FW24" s="252">
        <f t="shared" si="2"/>
        <v>2.9511395348837546</v>
      </c>
      <c r="FX24" s="252">
        <f t="shared" si="2"/>
        <v>4.0202368421052164</v>
      </c>
      <c r="FY24" s="250">
        <f t="shared" si="2"/>
        <v>3.2303658536585225</v>
      </c>
      <c r="FZ24" s="250">
        <f t="shared" si="2"/>
        <v>3.4906249999999979</v>
      </c>
      <c r="GA24" s="250">
        <f t="shared" si="2"/>
        <v>3.5598372093022839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10.108146341463428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2.5063636363636093</v>
      </c>
      <c r="GH24" s="252">
        <f t="shared" si="2"/>
        <v>3.580829268292721</v>
      </c>
      <c r="GI24" s="250">
        <f t="shared" si="2"/>
        <v>-27.219799999999999</v>
      </c>
      <c r="GJ24" s="250">
        <f t="shared" si="2"/>
        <v>-27.229820512820513</v>
      </c>
      <c r="GK24" s="250">
        <f t="shared" si="2"/>
        <v>-27.05029268292683</v>
      </c>
      <c r="GL24" s="250">
        <f t="shared" si="2"/>
        <v>-26.869736842105262</v>
      </c>
      <c r="GM24" s="250">
        <f t="shared" si="2"/>
        <v>-26.879790697674419</v>
      </c>
      <c r="GN24" s="250">
        <f t="shared" si="2"/>
        <v>-27.46026315789474</v>
      </c>
      <c r="GO24" s="250">
        <f t="shared" si="2"/>
        <v>-29.729906976744186</v>
      </c>
      <c r="GP24" s="250">
        <f t="shared" si="2"/>
        <v>-31.25</v>
      </c>
      <c r="GQ24" s="250">
        <f t="shared" si="2"/>
        <v>-29.940375000000003</v>
      </c>
      <c r="GR24" s="250">
        <f t="shared" si="2"/>
        <v>-28.059674418604647</v>
      </c>
      <c r="GS24" s="250">
        <f t="shared" si="2"/>
        <v>-28.142714285714291</v>
      </c>
      <c r="GT24" s="250">
        <f t="shared" si="2"/>
        <v>-27.139804878048782</v>
      </c>
      <c r="GU24" s="250">
        <f t="shared" si="2"/>
        <v>-27.410244444444444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-27.060000000000002</v>
      </c>
      <c r="GY24" s="250">
        <f t="shared" si="2"/>
        <v>-27.069902439024393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-28.260302325581392</v>
      </c>
      <c r="HE24" s="250">
        <f t="shared" si="3"/>
        <v>-28.342857142857145</v>
      </c>
      <c r="HF24" s="250">
        <f t="shared" si="3"/>
        <v>-27.340186046511626</v>
      </c>
      <c r="HG24" s="250">
        <f t="shared" si="3"/>
        <v>-27.610162790697675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-27.250125000000001</v>
      </c>
      <c r="HK24" s="250">
        <f t="shared" si="3"/>
        <v>-27.260365853658538</v>
      </c>
      <c r="HL24" s="250">
        <f t="shared" si="3"/>
        <v>-27.850263157894737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28.25</v>
      </c>
      <c r="D4">
        <v>28.75</v>
      </c>
      <c r="E4">
        <v>36.75</v>
      </c>
      <c r="F4">
        <v>36.75</v>
      </c>
      <c r="G4">
        <v>34.75</v>
      </c>
      <c r="H4">
        <v>31.5</v>
      </c>
      <c r="I4">
        <v>29.25</v>
      </c>
      <c r="J4">
        <v>27.5</v>
      </c>
      <c r="K4">
        <v>28.75</v>
      </c>
      <c r="L4">
        <v>41.25</v>
      </c>
      <c r="M4">
        <v>48.5</v>
      </c>
      <c r="N4">
        <v>41.5</v>
      </c>
      <c r="O4">
        <v>37</v>
      </c>
      <c r="P4">
        <v>34</v>
      </c>
      <c r="Q4">
        <v>36.25</v>
      </c>
      <c r="R4">
        <v>40.5</v>
      </c>
      <c r="S4">
        <v>40</v>
      </c>
      <c r="T4">
        <v>34.5</v>
      </c>
      <c r="U4">
        <v>31.5</v>
      </c>
      <c r="V4">
        <v>28</v>
      </c>
      <c r="W4">
        <v>29</v>
      </c>
      <c r="X4">
        <v>47.5</v>
      </c>
      <c r="Y4">
        <v>55.5</v>
      </c>
      <c r="Z4">
        <v>45.75</v>
      </c>
      <c r="AA4">
        <v>39.25</v>
      </c>
      <c r="AB4">
        <v>35.5</v>
      </c>
      <c r="AC4">
        <v>37.5</v>
      </c>
      <c r="AD4">
        <v>40.65</v>
      </c>
      <c r="AE4">
        <v>40.22</v>
      </c>
      <c r="AF4">
        <v>35.49</v>
      </c>
      <c r="AG4">
        <v>32.92</v>
      </c>
      <c r="AH4">
        <v>29.91</v>
      </c>
      <c r="AI4">
        <v>30.77</v>
      </c>
      <c r="AJ4">
        <v>46.66</v>
      </c>
      <c r="AK4">
        <v>53.53</v>
      </c>
      <c r="AL4">
        <v>45.16</v>
      </c>
      <c r="AM4">
        <v>39.58</v>
      </c>
      <c r="AN4">
        <v>36.36</v>
      </c>
      <c r="AO4">
        <v>38.08</v>
      </c>
      <c r="AP4">
        <v>40.82</v>
      </c>
      <c r="AQ4">
        <v>40.450000000000003</v>
      </c>
      <c r="AR4">
        <v>36.4</v>
      </c>
      <c r="AS4">
        <v>34.19</v>
      </c>
      <c r="AT4">
        <v>31.61</v>
      </c>
      <c r="AU4">
        <v>32.35</v>
      </c>
      <c r="AV4">
        <v>46</v>
      </c>
      <c r="AW4">
        <v>51.9</v>
      </c>
      <c r="AX4">
        <v>44.71</v>
      </c>
      <c r="AY4">
        <v>39.92</v>
      </c>
      <c r="AZ4">
        <v>37.159999999999997</v>
      </c>
      <c r="BA4">
        <v>38.630000000000003</v>
      </c>
      <c r="BB4">
        <v>41.15</v>
      </c>
      <c r="BC4">
        <v>40.82</v>
      </c>
      <c r="BD4">
        <v>37.130000000000003</v>
      </c>
      <c r="BE4">
        <v>35.119999999999997</v>
      </c>
      <c r="BF4">
        <v>32.770000000000003</v>
      </c>
      <c r="BG4">
        <v>33.44</v>
      </c>
      <c r="BH4">
        <v>45.87</v>
      </c>
      <c r="BI4">
        <v>51.24</v>
      </c>
      <c r="BJ4">
        <v>44.7</v>
      </c>
      <c r="BK4">
        <v>40.33</v>
      </c>
      <c r="BL4">
        <v>37.82</v>
      </c>
      <c r="BM4">
        <v>39.159999999999997</v>
      </c>
      <c r="BN4">
        <v>41.49</v>
      </c>
      <c r="BO4">
        <v>41.19</v>
      </c>
      <c r="BP4">
        <v>37.83</v>
      </c>
      <c r="BQ4">
        <v>36</v>
      </c>
      <c r="BR4">
        <v>33.86</v>
      </c>
      <c r="BS4">
        <v>34.479999999999997</v>
      </c>
      <c r="BT4">
        <v>45.79</v>
      </c>
      <c r="BU4">
        <v>50.68</v>
      </c>
      <c r="BV4">
        <v>44.72</v>
      </c>
      <c r="BW4">
        <v>40.76</v>
      </c>
      <c r="BX4">
        <v>38.47</v>
      </c>
      <c r="BY4">
        <v>39.69</v>
      </c>
      <c r="BZ4">
        <v>41.91</v>
      </c>
      <c r="CA4">
        <v>41.63</v>
      </c>
      <c r="CB4">
        <v>38.5</v>
      </c>
      <c r="CC4">
        <v>36.799999999999997</v>
      </c>
      <c r="CD4">
        <v>34.81</v>
      </c>
      <c r="CE4">
        <v>35.39</v>
      </c>
      <c r="CF4">
        <v>45.92</v>
      </c>
      <c r="CG4">
        <v>50.47</v>
      </c>
      <c r="CH4">
        <v>44.93</v>
      </c>
      <c r="CI4">
        <v>41.23</v>
      </c>
      <c r="CJ4">
        <v>39.1</v>
      </c>
      <c r="CK4">
        <v>40.25</v>
      </c>
      <c r="CL4">
        <v>42.34</v>
      </c>
      <c r="CM4">
        <v>42.08</v>
      </c>
      <c r="CN4">
        <v>39.17</v>
      </c>
      <c r="CO4">
        <v>37.58</v>
      </c>
      <c r="CP4">
        <v>35.729999999999997</v>
      </c>
      <c r="CQ4">
        <v>36.270000000000003</v>
      </c>
      <c r="CR4">
        <v>46.07</v>
      </c>
      <c r="CS4">
        <v>50.32</v>
      </c>
      <c r="CT4">
        <v>45.15</v>
      </c>
      <c r="CU4">
        <v>41.71</v>
      </c>
      <c r="CV4">
        <v>39.729999999999997</v>
      </c>
      <c r="CW4">
        <v>40.79</v>
      </c>
      <c r="CX4">
        <v>42.77</v>
      </c>
      <c r="CY4">
        <v>42.53</v>
      </c>
      <c r="CZ4">
        <v>39.82</v>
      </c>
      <c r="DA4">
        <v>38.35</v>
      </c>
      <c r="DB4">
        <v>36.619999999999997</v>
      </c>
      <c r="DC4">
        <v>37.119999999999997</v>
      </c>
      <c r="DD4">
        <v>46.25</v>
      </c>
      <c r="DE4">
        <v>50.2</v>
      </c>
      <c r="DF4">
        <v>45.4</v>
      </c>
      <c r="DG4">
        <v>42.19</v>
      </c>
      <c r="DH4">
        <v>40.35</v>
      </c>
      <c r="DI4">
        <v>41.34</v>
      </c>
      <c r="DJ4">
        <v>43.21</v>
      </c>
      <c r="DK4">
        <v>42.99</v>
      </c>
      <c r="DL4">
        <v>40.46</v>
      </c>
      <c r="DM4">
        <v>39.090000000000003</v>
      </c>
      <c r="DN4">
        <v>37.49</v>
      </c>
      <c r="DO4">
        <v>37.950000000000003</v>
      </c>
      <c r="DP4">
        <v>46.45</v>
      </c>
      <c r="DQ4">
        <v>50.13</v>
      </c>
      <c r="DR4">
        <v>45.66</v>
      </c>
      <c r="DS4">
        <v>42.68</v>
      </c>
      <c r="DT4">
        <v>40.96</v>
      </c>
      <c r="DU4">
        <v>41.88</v>
      </c>
      <c r="DV4">
        <v>43.65</v>
      </c>
      <c r="DW4">
        <v>43.44</v>
      </c>
      <c r="DX4">
        <v>41.1</v>
      </c>
      <c r="DY4">
        <v>39.82</v>
      </c>
      <c r="DZ4">
        <v>38.33</v>
      </c>
      <c r="EA4">
        <v>38.76</v>
      </c>
      <c r="EB4">
        <v>46.67</v>
      </c>
      <c r="EC4">
        <v>50.1</v>
      </c>
      <c r="ED4">
        <v>45.93</v>
      </c>
      <c r="EE4">
        <v>43.16</v>
      </c>
      <c r="EF4">
        <v>41.56</v>
      </c>
      <c r="EG4">
        <v>42.42</v>
      </c>
      <c r="EH4">
        <v>44.16</v>
      </c>
      <c r="EI4">
        <v>43.95</v>
      </c>
      <c r="EJ4">
        <v>41.58</v>
      </c>
      <c r="EK4">
        <v>40.28</v>
      </c>
      <c r="EL4">
        <v>38.770000000000003</v>
      </c>
      <c r="EM4">
        <v>39.21</v>
      </c>
      <c r="EN4">
        <v>47.22</v>
      </c>
      <c r="EO4">
        <v>50.68</v>
      </c>
      <c r="EP4">
        <v>46.47</v>
      </c>
      <c r="EQ4">
        <v>43.66</v>
      </c>
      <c r="ER4">
        <v>42.04</v>
      </c>
      <c r="ES4">
        <v>42.91</v>
      </c>
      <c r="ET4">
        <v>44.67</v>
      </c>
      <c r="EU4">
        <v>44.46</v>
      </c>
      <c r="EV4">
        <v>42.06</v>
      </c>
      <c r="EW4">
        <v>40.75</v>
      </c>
      <c r="EX4">
        <v>39.22</v>
      </c>
      <c r="EY4">
        <v>39.659999999999997</v>
      </c>
      <c r="EZ4">
        <v>47.76</v>
      </c>
      <c r="FA4">
        <v>51.27</v>
      </c>
      <c r="FB4">
        <v>47</v>
      </c>
      <c r="FC4">
        <v>44.16</v>
      </c>
      <c r="FD4">
        <v>42.53</v>
      </c>
      <c r="FE4">
        <v>43.41</v>
      </c>
      <c r="FF4">
        <v>45.18</v>
      </c>
      <c r="FG4">
        <v>44.96</v>
      </c>
      <c r="FH4">
        <v>42.53</v>
      </c>
      <c r="FI4">
        <v>41.21</v>
      </c>
      <c r="FJ4">
        <v>39.67</v>
      </c>
      <c r="FK4">
        <v>40.11</v>
      </c>
      <c r="FL4">
        <v>48.31</v>
      </c>
      <c r="FM4">
        <v>51.85</v>
      </c>
      <c r="FN4">
        <v>47.54</v>
      </c>
      <c r="FO4">
        <v>44.67</v>
      </c>
      <c r="FP4">
        <v>43.01</v>
      </c>
      <c r="FQ4">
        <v>43.9</v>
      </c>
      <c r="FR4">
        <v>45.69</v>
      </c>
      <c r="FS4">
        <v>45.47</v>
      </c>
      <c r="FT4">
        <v>43.01</v>
      </c>
      <c r="FU4">
        <v>41.68</v>
      </c>
      <c r="FV4">
        <v>40.11</v>
      </c>
      <c r="FW4">
        <v>40.57</v>
      </c>
      <c r="FX4">
        <v>48.85</v>
      </c>
      <c r="FY4">
        <v>52.43</v>
      </c>
      <c r="FZ4">
        <v>48.07</v>
      </c>
      <c r="GA4">
        <v>45.17</v>
      </c>
      <c r="GB4">
        <v>43.5</v>
      </c>
      <c r="GC4">
        <v>44.4</v>
      </c>
      <c r="GD4">
        <v>46.2</v>
      </c>
      <c r="GE4">
        <v>45.98</v>
      </c>
      <c r="GF4">
        <v>43.49</v>
      </c>
      <c r="GG4">
        <v>42.14</v>
      </c>
      <c r="GH4">
        <v>40.56</v>
      </c>
      <c r="GI4">
        <v>41.02</v>
      </c>
      <c r="GJ4">
        <v>49.39</v>
      </c>
      <c r="GK4">
        <v>53.02</v>
      </c>
      <c r="GL4">
        <v>48.61</v>
      </c>
      <c r="GM4">
        <v>45.67</v>
      </c>
      <c r="GN4">
        <v>43.98</v>
      </c>
      <c r="GO4">
        <v>44.89</v>
      </c>
      <c r="GP4">
        <v>46.71</v>
      </c>
      <c r="GQ4">
        <v>46.48</v>
      </c>
      <c r="GR4">
        <v>43.97</v>
      </c>
      <c r="GS4">
        <v>42.6</v>
      </c>
      <c r="GT4">
        <v>41.01</v>
      </c>
      <c r="GU4">
        <v>41.47</v>
      </c>
      <c r="GV4">
        <v>49.94</v>
      </c>
      <c r="GW4">
        <v>53.6</v>
      </c>
      <c r="GX4">
        <v>49.14</v>
      </c>
    </row>
    <row r="5" spans="1:206" x14ac:dyDescent="0.2">
      <c r="A5" s="243" t="s">
        <v>130</v>
      </c>
      <c r="B5" s="244" t="s">
        <v>179</v>
      </c>
      <c r="C5">
        <v>24.25</v>
      </c>
      <c r="D5">
        <v>25.521000000000001</v>
      </c>
      <c r="E5">
        <v>29.556000000000001</v>
      </c>
      <c r="F5">
        <v>27.81</v>
      </c>
      <c r="G5">
        <v>25.339000000000002</v>
      </c>
      <c r="H5">
        <v>21.476000000000003</v>
      </c>
      <c r="I5">
        <v>18.217000000000002</v>
      </c>
      <c r="J5">
        <v>19.798000000000002</v>
      </c>
      <c r="K5">
        <v>20.813000000000002</v>
      </c>
      <c r="L5">
        <v>29.036000000000001</v>
      </c>
      <c r="M5">
        <v>33.387</v>
      </c>
      <c r="N5">
        <v>28.85</v>
      </c>
      <c r="O5">
        <v>26.806000000000001</v>
      </c>
      <c r="P5">
        <v>23.5</v>
      </c>
      <c r="Q5">
        <v>29.702000000000002</v>
      </c>
      <c r="R5">
        <v>28.556000000000001</v>
      </c>
      <c r="S5">
        <v>27.429000000000002</v>
      </c>
      <c r="T5">
        <v>25.048000000000002</v>
      </c>
      <c r="U5">
        <v>21.567</v>
      </c>
      <c r="V5">
        <v>11.742000000000001</v>
      </c>
      <c r="W5">
        <v>14.083</v>
      </c>
      <c r="X5">
        <v>35.46</v>
      </c>
      <c r="Y5">
        <v>37.492000000000004</v>
      </c>
      <c r="Z5">
        <v>31.896000000000001</v>
      </c>
      <c r="AA5">
        <v>27</v>
      </c>
      <c r="AB5">
        <v>24.35</v>
      </c>
      <c r="AC5">
        <v>30.605</v>
      </c>
      <c r="AD5">
        <v>27.819000000000003</v>
      </c>
      <c r="AE5">
        <v>26.837</v>
      </c>
      <c r="AF5">
        <v>25.173999999999999</v>
      </c>
      <c r="AG5">
        <v>22.347000000000001</v>
      </c>
      <c r="AH5">
        <v>13.94</v>
      </c>
      <c r="AI5">
        <v>16.608000000000001</v>
      </c>
      <c r="AJ5">
        <v>33.679000000000002</v>
      </c>
      <c r="AK5">
        <v>35.323</v>
      </c>
      <c r="AL5">
        <v>30.843</v>
      </c>
      <c r="AM5">
        <v>26.822000000000003</v>
      </c>
      <c r="AN5">
        <v>24.897000000000002</v>
      </c>
      <c r="AO5">
        <v>29.988000000000003</v>
      </c>
      <c r="AP5">
        <v>27.959</v>
      </c>
      <c r="AQ5">
        <v>27.306000000000001</v>
      </c>
      <c r="AR5">
        <v>25.602</v>
      </c>
      <c r="AS5">
        <v>22.992000000000001</v>
      </c>
      <c r="AT5">
        <v>15.236000000000001</v>
      </c>
      <c r="AU5">
        <v>17.736000000000001</v>
      </c>
      <c r="AV5">
        <v>33.417999999999999</v>
      </c>
      <c r="AW5">
        <v>35.244999999999997</v>
      </c>
      <c r="AX5">
        <v>30.863000000000003</v>
      </c>
      <c r="AY5">
        <v>27.123000000000001</v>
      </c>
      <c r="AZ5">
        <v>25.323</v>
      </c>
      <c r="BA5">
        <v>29.988000000000003</v>
      </c>
      <c r="BB5">
        <v>28.113000000000003</v>
      </c>
      <c r="BC5">
        <v>27.536000000000001</v>
      </c>
      <c r="BD5">
        <v>26.001000000000001</v>
      </c>
      <c r="BE5">
        <v>23.473000000000003</v>
      </c>
      <c r="BF5">
        <v>16.897000000000002</v>
      </c>
      <c r="BG5">
        <v>18.835000000000001</v>
      </c>
      <c r="BH5">
        <v>33.067</v>
      </c>
      <c r="BI5">
        <v>34.756</v>
      </c>
      <c r="BJ5">
        <v>30.745000000000001</v>
      </c>
      <c r="BK5">
        <v>27.341000000000001</v>
      </c>
      <c r="BL5">
        <v>25.704999999999998</v>
      </c>
      <c r="BM5">
        <v>29.98</v>
      </c>
      <c r="BN5">
        <v>28.317</v>
      </c>
      <c r="BO5">
        <v>27.701000000000001</v>
      </c>
      <c r="BP5">
        <v>26.306000000000001</v>
      </c>
      <c r="BQ5">
        <v>24</v>
      </c>
      <c r="BR5">
        <v>18.035</v>
      </c>
      <c r="BS5">
        <v>19.805</v>
      </c>
      <c r="BT5">
        <v>32.688000000000002</v>
      </c>
      <c r="BU5">
        <v>34.261000000000003</v>
      </c>
      <c r="BV5">
        <v>30.46</v>
      </c>
      <c r="BW5">
        <v>27.676000000000002</v>
      </c>
      <c r="BX5">
        <v>26.036000000000001</v>
      </c>
      <c r="BY5">
        <v>29.896000000000001</v>
      </c>
      <c r="BZ5">
        <v>28.427</v>
      </c>
      <c r="CA5">
        <v>27.889000000000003</v>
      </c>
      <c r="CB5">
        <v>26.475000000000001</v>
      </c>
      <c r="CC5">
        <v>24.585000000000001</v>
      </c>
      <c r="CD5">
        <v>18.89</v>
      </c>
      <c r="CE5">
        <v>20.246000000000002</v>
      </c>
      <c r="CF5">
        <v>32.562000000000005</v>
      </c>
      <c r="CG5">
        <v>33.776000000000003</v>
      </c>
      <c r="CH5">
        <v>30.568000000000001</v>
      </c>
      <c r="CI5">
        <v>27.862000000000002</v>
      </c>
      <c r="CJ5">
        <v>26.182000000000002</v>
      </c>
      <c r="CK5">
        <v>29.913</v>
      </c>
      <c r="CL5">
        <v>28.548000000000002</v>
      </c>
      <c r="CM5">
        <v>28.037000000000003</v>
      </c>
      <c r="CN5">
        <v>26.736000000000001</v>
      </c>
      <c r="CO5">
        <v>24.999000000000002</v>
      </c>
      <c r="CP5">
        <v>19.366</v>
      </c>
      <c r="CQ5">
        <v>21.271000000000001</v>
      </c>
      <c r="CR5">
        <v>32.393000000000001</v>
      </c>
      <c r="CS5">
        <v>33.508000000000003</v>
      </c>
      <c r="CT5">
        <v>30.539000000000001</v>
      </c>
      <c r="CU5">
        <v>28.059000000000001</v>
      </c>
      <c r="CV5">
        <v>26.454999999999998</v>
      </c>
      <c r="CW5">
        <v>29.941000000000003</v>
      </c>
      <c r="CX5">
        <v>28.502000000000002</v>
      </c>
      <c r="CY5">
        <v>28.211000000000002</v>
      </c>
      <c r="CZ5">
        <v>27.129000000000001</v>
      </c>
      <c r="DA5">
        <v>25.403000000000002</v>
      </c>
      <c r="DB5">
        <v>20.134</v>
      </c>
      <c r="DC5">
        <v>21.937000000000001</v>
      </c>
      <c r="DD5">
        <v>32.244</v>
      </c>
      <c r="DE5">
        <v>33.284999999999997</v>
      </c>
      <c r="DF5">
        <v>30.517000000000003</v>
      </c>
      <c r="DG5">
        <v>28.081000000000003</v>
      </c>
      <c r="DH5">
        <v>26.886000000000003</v>
      </c>
      <c r="DI5">
        <v>29.98</v>
      </c>
      <c r="DJ5">
        <v>28.652000000000001</v>
      </c>
      <c r="DK5">
        <v>28.395</v>
      </c>
      <c r="DL5">
        <v>27.382000000000001</v>
      </c>
      <c r="DM5">
        <v>25.736000000000001</v>
      </c>
      <c r="DN5">
        <v>20.686</v>
      </c>
      <c r="DO5">
        <v>22.443000000000001</v>
      </c>
      <c r="DP5">
        <v>32.108000000000004</v>
      </c>
      <c r="DQ5">
        <v>33.448999999999998</v>
      </c>
      <c r="DR5">
        <v>30.598000000000003</v>
      </c>
      <c r="DS5">
        <v>28.28</v>
      </c>
      <c r="DT5">
        <v>27.133000000000003</v>
      </c>
      <c r="DU5">
        <v>30.074000000000002</v>
      </c>
      <c r="DV5">
        <v>28.802000000000003</v>
      </c>
      <c r="DW5">
        <v>28.612000000000002</v>
      </c>
      <c r="DX5">
        <v>27.623000000000001</v>
      </c>
      <c r="DY5">
        <v>25.858000000000001</v>
      </c>
      <c r="DZ5">
        <v>21.569000000000003</v>
      </c>
      <c r="EA5">
        <v>22.939</v>
      </c>
      <c r="EB5">
        <v>32.1</v>
      </c>
      <c r="EC5">
        <v>33.417000000000002</v>
      </c>
      <c r="ED5">
        <v>30.503</v>
      </c>
      <c r="EE5">
        <v>28.659000000000002</v>
      </c>
      <c r="EF5">
        <v>27.383000000000003</v>
      </c>
      <c r="EG5">
        <v>30.102</v>
      </c>
      <c r="EH5">
        <v>29.126000000000001</v>
      </c>
      <c r="EI5">
        <v>28.768000000000001</v>
      </c>
      <c r="EJ5">
        <v>27.726000000000003</v>
      </c>
      <c r="EK5">
        <v>26.423000000000002</v>
      </c>
      <c r="EL5">
        <v>22.19</v>
      </c>
      <c r="EM5">
        <v>23.170999999999999</v>
      </c>
      <c r="EN5">
        <v>32.181000000000004</v>
      </c>
      <c r="EO5">
        <v>33.28</v>
      </c>
      <c r="EP5">
        <v>30.509</v>
      </c>
      <c r="EQ5">
        <v>28.864000000000001</v>
      </c>
      <c r="ER5">
        <v>27.65</v>
      </c>
      <c r="ES5">
        <v>30.209000000000003</v>
      </c>
      <c r="ET5">
        <v>29.293000000000003</v>
      </c>
      <c r="EU5">
        <v>28.967000000000002</v>
      </c>
      <c r="EV5">
        <v>27.967000000000002</v>
      </c>
      <c r="EW5">
        <v>26.734000000000002</v>
      </c>
      <c r="EX5">
        <v>22.65</v>
      </c>
      <c r="EY5">
        <v>23.592000000000002</v>
      </c>
      <c r="EZ5">
        <v>32.222999999999999</v>
      </c>
      <c r="FA5">
        <v>33.027000000000001</v>
      </c>
      <c r="FB5">
        <v>30.81</v>
      </c>
      <c r="FC5">
        <v>29.069000000000003</v>
      </c>
      <c r="FD5">
        <v>27.701000000000001</v>
      </c>
      <c r="FE5">
        <v>30.458000000000002</v>
      </c>
      <c r="FF5">
        <v>29.245000000000001</v>
      </c>
      <c r="FG5">
        <v>28.902000000000001</v>
      </c>
      <c r="FH5">
        <v>28.211000000000002</v>
      </c>
      <c r="FI5">
        <v>26.831</v>
      </c>
      <c r="FJ5">
        <v>22.758000000000003</v>
      </c>
      <c r="FK5">
        <v>24.303000000000001</v>
      </c>
      <c r="FL5">
        <v>32.274999999999999</v>
      </c>
      <c r="FM5">
        <v>33.018999999999998</v>
      </c>
      <c r="FN5">
        <v>30.914999999999999</v>
      </c>
      <c r="FO5">
        <v>29.055</v>
      </c>
      <c r="FP5">
        <v>27.729000000000003</v>
      </c>
      <c r="FQ5">
        <v>30.617000000000001</v>
      </c>
      <c r="FR5">
        <v>29.19</v>
      </c>
      <c r="FS5">
        <v>29.137</v>
      </c>
      <c r="FT5">
        <v>28.452000000000002</v>
      </c>
      <c r="FU5">
        <v>27.333000000000002</v>
      </c>
      <c r="FV5">
        <v>23.213000000000001</v>
      </c>
      <c r="FW5">
        <v>24.704999999999998</v>
      </c>
      <c r="FX5">
        <v>32.119</v>
      </c>
      <c r="FY5">
        <v>33.318000000000005</v>
      </c>
      <c r="FZ5">
        <v>31.023000000000003</v>
      </c>
      <c r="GA5">
        <v>29.04</v>
      </c>
      <c r="GB5">
        <v>28.18</v>
      </c>
      <c r="GC5">
        <v>30.774000000000001</v>
      </c>
      <c r="GD5">
        <v>29.395</v>
      </c>
      <c r="GE5">
        <v>29.294</v>
      </c>
      <c r="GF5">
        <v>28.859000000000002</v>
      </c>
      <c r="GG5">
        <v>27.118000000000002</v>
      </c>
      <c r="GH5">
        <v>23.701000000000001</v>
      </c>
      <c r="GI5">
        <v>24.881</v>
      </c>
      <c r="GJ5">
        <v>32.350999999999999</v>
      </c>
      <c r="GK5">
        <v>33.569000000000003</v>
      </c>
      <c r="GL5">
        <v>31.247</v>
      </c>
      <c r="GM5">
        <v>29.242000000000001</v>
      </c>
      <c r="GN5">
        <v>28.372</v>
      </c>
      <c r="GO5">
        <v>30.869</v>
      </c>
      <c r="GP5">
        <v>29.827000000000002</v>
      </c>
      <c r="GQ5">
        <v>29.513000000000002</v>
      </c>
      <c r="GR5">
        <v>28.868000000000002</v>
      </c>
      <c r="GS5">
        <v>27.523</v>
      </c>
      <c r="GT5">
        <v>23.87</v>
      </c>
      <c r="GU5">
        <v>25.07</v>
      </c>
      <c r="GV5">
        <v>32.579000000000001</v>
      </c>
      <c r="GW5">
        <v>33.822000000000003</v>
      </c>
      <c r="GX5">
        <v>31.192</v>
      </c>
    </row>
    <row r="6" spans="1:206" x14ac:dyDescent="0.2">
      <c r="A6" s="243" t="s">
        <v>129</v>
      </c>
      <c r="B6" s="244" t="s">
        <v>149</v>
      </c>
      <c r="C6">
        <v>29</v>
      </c>
      <c r="D6">
        <v>29.5</v>
      </c>
      <c r="E6">
        <v>37</v>
      </c>
      <c r="F6">
        <v>36.75</v>
      </c>
      <c r="G6">
        <v>34.65</v>
      </c>
      <c r="H6">
        <v>31.5</v>
      </c>
      <c r="I6">
        <v>31.25</v>
      </c>
      <c r="J6">
        <v>30</v>
      </c>
      <c r="K6">
        <v>31.25</v>
      </c>
      <c r="L6">
        <v>44.25</v>
      </c>
      <c r="M6">
        <v>51</v>
      </c>
      <c r="N6">
        <v>45</v>
      </c>
      <c r="O6">
        <v>37</v>
      </c>
      <c r="P6">
        <v>34</v>
      </c>
      <c r="Q6">
        <v>36.25</v>
      </c>
      <c r="R6">
        <v>40.5</v>
      </c>
      <c r="S6">
        <v>40.25</v>
      </c>
      <c r="T6">
        <v>34.75</v>
      </c>
      <c r="U6">
        <v>35</v>
      </c>
      <c r="V6">
        <v>31.5</v>
      </c>
      <c r="W6">
        <v>32.25</v>
      </c>
      <c r="X6">
        <v>52</v>
      </c>
      <c r="Y6">
        <v>59</v>
      </c>
      <c r="Z6">
        <v>49.25</v>
      </c>
      <c r="AA6">
        <v>39.5</v>
      </c>
      <c r="AB6">
        <v>35.75</v>
      </c>
      <c r="AC6">
        <v>37.75</v>
      </c>
      <c r="AD6">
        <v>40.909999999999997</v>
      </c>
      <c r="AE6">
        <v>40.700000000000003</v>
      </c>
      <c r="AF6">
        <v>35.979999999999997</v>
      </c>
      <c r="AG6">
        <v>36.200000000000003</v>
      </c>
      <c r="AH6">
        <v>33.19</v>
      </c>
      <c r="AI6">
        <v>33.840000000000003</v>
      </c>
      <c r="AJ6">
        <v>50.8</v>
      </c>
      <c r="AK6">
        <v>56.81</v>
      </c>
      <c r="AL6">
        <v>48.44</v>
      </c>
      <c r="AM6">
        <v>40.07</v>
      </c>
      <c r="AN6">
        <v>36.85</v>
      </c>
      <c r="AO6">
        <v>38.57</v>
      </c>
      <c r="AP6">
        <v>41.4</v>
      </c>
      <c r="AQ6">
        <v>41.23</v>
      </c>
      <c r="AR6">
        <v>37.17</v>
      </c>
      <c r="AS6">
        <v>37.36</v>
      </c>
      <c r="AT6">
        <v>34.78</v>
      </c>
      <c r="AU6">
        <v>35.340000000000003</v>
      </c>
      <c r="AV6">
        <v>49.94</v>
      </c>
      <c r="AW6">
        <v>55.11</v>
      </c>
      <c r="AX6">
        <v>47.92</v>
      </c>
      <c r="AY6">
        <v>40.72</v>
      </c>
      <c r="AZ6">
        <v>37.96</v>
      </c>
      <c r="BA6">
        <v>39.44</v>
      </c>
      <c r="BB6">
        <v>42.16</v>
      </c>
      <c r="BC6">
        <v>42</v>
      </c>
      <c r="BD6">
        <v>38.28</v>
      </c>
      <c r="BE6">
        <v>38.46</v>
      </c>
      <c r="BF6">
        <v>36.1</v>
      </c>
      <c r="BG6">
        <v>36.61</v>
      </c>
      <c r="BH6">
        <v>49.98</v>
      </c>
      <c r="BI6">
        <v>54.73</v>
      </c>
      <c r="BJ6">
        <v>48.14</v>
      </c>
      <c r="BK6">
        <v>41.54</v>
      </c>
      <c r="BL6">
        <v>39.01</v>
      </c>
      <c r="BM6">
        <v>40.369999999999997</v>
      </c>
      <c r="BN6">
        <v>42.91</v>
      </c>
      <c r="BO6">
        <v>42.77</v>
      </c>
      <c r="BP6">
        <v>39.369999999999997</v>
      </c>
      <c r="BQ6">
        <v>39.53</v>
      </c>
      <c r="BR6">
        <v>37.36</v>
      </c>
      <c r="BS6">
        <v>37.840000000000003</v>
      </c>
      <c r="BT6">
        <v>50.09</v>
      </c>
      <c r="BU6">
        <v>54.43</v>
      </c>
      <c r="BV6">
        <v>48.4</v>
      </c>
      <c r="BW6">
        <v>42.36</v>
      </c>
      <c r="BX6">
        <v>40.04</v>
      </c>
      <c r="BY6">
        <v>41.29</v>
      </c>
      <c r="BZ6">
        <v>43.67</v>
      </c>
      <c r="CA6">
        <v>43.53</v>
      </c>
      <c r="CB6">
        <v>40.35</v>
      </c>
      <c r="CC6">
        <v>40.5</v>
      </c>
      <c r="CD6">
        <v>38.479999999999997</v>
      </c>
      <c r="CE6">
        <v>38.92</v>
      </c>
      <c r="CF6">
        <v>50.38</v>
      </c>
      <c r="CG6">
        <v>54.45</v>
      </c>
      <c r="CH6">
        <v>48.8</v>
      </c>
      <c r="CI6">
        <v>43.15</v>
      </c>
      <c r="CJ6">
        <v>40.98</v>
      </c>
      <c r="CK6">
        <v>42.15</v>
      </c>
      <c r="CL6">
        <v>44.35</v>
      </c>
      <c r="CM6">
        <v>44.23</v>
      </c>
      <c r="CN6">
        <v>41.26</v>
      </c>
      <c r="CO6">
        <v>41.41</v>
      </c>
      <c r="CP6">
        <v>39.520000000000003</v>
      </c>
      <c r="CQ6">
        <v>39.94</v>
      </c>
      <c r="CR6">
        <v>50.66</v>
      </c>
      <c r="CS6">
        <v>54.47</v>
      </c>
      <c r="CT6">
        <v>49.19</v>
      </c>
      <c r="CU6">
        <v>43.91</v>
      </c>
      <c r="CV6">
        <v>41.89</v>
      </c>
      <c r="CW6">
        <v>42.98</v>
      </c>
      <c r="CX6">
        <v>45.36</v>
      </c>
      <c r="CY6">
        <v>45.24</v>
      </c>
      <c r="CZ6">
        <v>42.45</v>
      </c>
      <c r="DA6">
        <v>42.59</v>
      </c>
      <c r="DB6">
        <v>40.81</v>
      </c>
      <c r="DC6">
        <v>41.2</v>
      </c>
      <c r="DD6">
        <v>51.29</v>
      </c>
      <c r="DE6">
        <v>54.88</v>
      </c>
      <c r="DF6">
        <v>49.91</v>
      </c>
      <c r="DG6">
        <v>44.95</v>
      </c>
      <c r="DH6">
        <v>43.04</v>
      </c>
      <c r="DI6">
        <v>44.07</v>
      </c>
      <c r="DJ6">
        <v>46.36</v>
      </c>
      <c r="DK6">
        <v>46.25</v>
      </c>
      <c r="DL6">
        <v>43.63</v>
      </c>
      <c r="DM6">
        <v>43.76</v>
      </c>
      <c r="DN6">
        <v>42.09</v>
      </c>
      <c r="DO6">
        <v>42.46</v>
      </c>
      <c r="DP6">
        <v>51.94</v>
      </c>
      <c r="DQ6">
        <v>55.32</v>
      </c>
      <c r="DR6">
        <v>50.65</v>
      </c>
      <c r="DS6">
        <v>45.98</v>
      </c>
      <c r="DT6">
        <v>44.19</v>
      </c>
      <c r="DU6">
        <v>45.16</v>
      </c>
      <c r="DV6">
        <v>47.36</v>
      </c>
      <c r="DW6">
        <v>47.26</v>
      </c>
      <c r="DX6">
        <v>44.8</v>
      </c>
      <c r="DY6">
        <v>44.92</v>
      </c>
      <c r="DZ6">
        <v>43.35</v>
      </c>
      <c r="EA6">
        <v>43.7</v>
      </c>
      <c r="EB6">
        <v>52.62</v>
      </c>
      <c r="EC6">
        <v>55.79</v>
      </c>
      <c r="ED6">
        <v>51.4</v>
      </c>
      <c r="EE6">
        <v>47.01</v>
      </c>
      <c r="EF6">
        <v>45.33</v>
      </c>
      <c r="EG6">
        <v>46.25</v>
      </c>
      <c r="EH6">
        <v>48.36</v>
      </c>
      <c r="EI6">
        <v>48.26</v>
      </c>
      <c r="EJ6">
        <v>45.74</v>
      </c>
      <c r="EK6">
        <v>45.87</v>
      </c>
      <c r="EL6">
        <v>44.27</v>
      </c>
      <c r="EM6">
        <v>44.62</v>
      </c>
      <c r="EN6">
        <v>53.72</v>
      </c>
      <c r="EO6">
        <v>56.96</v>
      </c>
      <c r="EP6">
        <v>52.48</v>
      </c>
      <c r="EQ6">
        <v>48</v>
      </c>
      <c r="ER6">
        <v>46.29</v>
      </c>
      <c r="ES6">
        <v>47.22</v>
      </c>
      <c r="ET6">
        <v>49.36</v>
      </c>
      <c r="EU6">
        <v>49.26</v>
      </c>
      <c r="EV6">
        <v>46.68</v>
      </c>
      <c r="EW6">
        <v>46.81</v>
      </c>
      <c r="EX6">
        <v>45.18</v>
      </c>
      <c r="EY6">
        <v>45.54</v>
      </c>
      <c r="EZ6">
        <v>54.83</v>
      </c>
      <c r="FA6">
        <v>58.13</v>
      </c>
      <c r="FB6">
        <v>53.56</v>
      </c>
      <c r="FC6">
        <v>48.99</v>
      </c>
      <c r="FD6">
        <v>47.24</v>
      </c>
      <c r="FE6">
        <v>48.19</v>
      </c>
      <c r="FF6">
        <v>50.36</v>
      </c>
      <c r="FG6">
        <v>50.25</v>
      </c>
      <c r="FH6">
        <v>47.63</v>
      </c>
      <c r="FI6">
        <v>47.76</v>
      </c>
      <c r="FJ6">
        <v>46.09</v>
      </c>
      <c r="FK6">
        <v>46.46</v>
      </c>
      <c r="FL6">
        <v>55.94</v>
      </c>
      <c r="FM6">
        <v>59.31</v>
      </c>
      <c r="FN6">
        <v>54.65</v>
      </c>
      <c r="FO6">
        <v>49.98</v>
      </c>
      <c r="FP6">
        <v>48.19</v>
      </c>
      <c r="FQ6">
        <v>49.17</v>
      </c>
      <c r="FR6">
        <v>51.36</v>
      </c>
      <c r="FS6">
        <v>51.25</v>
      </c>
      <c r="FT6">
        <v>48.57</v>
      </c>
      <c r="FU6">
        <v>48.71</v>
      </c>
      <c r="FV6">
        <v>47.01</v>
      </c>
      <c r="FW6">
        <v>47.38</v>
      </c>
      <c r="FX6">
        <v>57.05</v>
      </c>
      <c r="FY6">
        <v>60.48</v>
      </c>
      <c r="FZ6">
        <v>55.73</v>
      </c>
      <c r="GA6">
        <v>50.97</v>
      </c>
      <c r="GB6">
        <v>49.15</v>
      </c>
      <c r="GC6">
        <v>50.14</v>
      </c>
      <c r="GD6">
        <v>52.36</v>
      </c>
      <c r="GE6">
        <v>52.25</v>
      </c>
      <c r="GF6">
        <v>49.52</v>
      </c>
      <c r="GG6">
        <v>49.65</v>
      </c>
      <c r="GH6">
        <v>47.92</v>
      </c>
      <c r="GI6">
        <v>48.3</v>
      </c>
      <c r="GJ6">
        <v>58.16</v>
      </c>
      <c r="GK6">
        <v>61.66</v>
      </c>
      <c r="GL6">
        <v>56.81</v>
      </c>
      <c r="GM6">
        <v>51.96</v>
      </c>
      <c r="GN6">
        <v>50.1</v>
      </c>
      <c r="GO6">
        <v>51.11</v>
      </c>
      <c r="GP6">
        <v>53.36</v>
      </c>
      <c r="GQ6">
        <v>53.24</v>
      </c>
      <c r="GR6">
        <v>50.46</v>
      </c>
      <c r="GS6">
        <v>50.6</v>
      </c>
      <c r="GT6">
        <v>48.83</v>
      </c>
      <c r="GU6">
        <v>49.22</v>
      </c>
      <c r="GV6">
        <v>59.26</v>
      </c>
      <c r="GW6">
        <v>62.83</v>
      </c>
      <c r="GX6">
        <v>57.89</v>
      </c>
    </row>
    <row r="7" spans="1:206" x14ac:dyDescent="0.2">
      <c r="A7" s="243" t="s">
        <v>129</v>
      </c>
      <c r="B7" s="244" t="s">
        <v>179</v>
      </c>
      <c r="C7">
        <v>24.25</v>
      </c>
      <c r="D7">
        <v>25.333000000000002</v>
      </c>
      <c r="E7">
        <v>28.79</v>
      </c>
      <c r="F7">
        <v>27.149000000000001</v>
      </c>
      <c r="G7">
        <v>24.718</v>
      </c>
      <c r="H7">
        <v>22.137</v>
      </c>
      <c r="I7">
        <v>19.083000000000002</v>
      </c>
      <c r="J7">
        <v>21.177</v>
      </c>
      <c r="K7">
        <v>22.188000000000002</v>
      </c>
      <c r="L7">
        <v>30.294</v>
      </c>
      <c r="M7">
        <v>34.79</v>
      </c>
      <c r="N7">
        <v>29.9</v>
      </c>
      <c r="O7">
        <v>28.694000000000003</v>
      </c>
      <c r="P7">
        <v>22.167000000000002</v>
      </c>
      <c r="Q7">
        <v>28.315000000000001</v>
      </c>
      <c r="R7">
        <v>27.234000000000002</v>
      </c>
      <c r="S7">
        <v>27.054000000000002</v>
      </c>
      <c r="T7">
        <v>25.649000000000001</v>
      </c>
      <c r="U7">
        <v>23.717000000000002</v>
      </c>
      <c r="V7">
        <v>14.863000000000001</v>
      </c>
      <c r="W7">
        <v>17.938000000000002</v>
      </c>
      <c r="X7">
        <v>37.015999999999998</v>
      </c>
      <c r="Y7">
        <v>39.091999999999999</v>
      </c>
      <c r="Z7">
        <v>33.353999999999999</v>
      </c>
      <c r="AA7">
        <v>29.153000000000002</v>
      </c>
      <c r="AB7">
        <v>26.725000000000001</v>
      </c>
      <c r="AC7">
        <v>32.859000000000002</v>
      </c>
      <c r="AD7">
        <v>27.069000000000003</v>
      </c>
      <c r="AE7">
        <v>26.82</v>
      </c>
      <c r="AF7">
        <v>25.96</v>
      </c>
      <c r="AG7">
        <v>24.389000000000003</v>
      </c>
      <c r="AH7">
        <v>16.788</v>
      </c>
      <c r="AI7">
        <v>19.984000000000002</v>
      </c>
      <c r="AJ7">
        <v>35.216999999999999</v>
      </c>
      <c r="AK7">
        <v>36.909999999999997</v>
      </c>
      <c r="AL7">
        <v>32.317</v>
      </c>
      <c r="AM7">
        <v>28.978000000000002</v>
      </c>
      <c r="AN7">
        <v>27.054000000000002</v>
      </c>
      <c r="AO7">
        <v>32.145000000000003</v>
      </c>
      <c r="AP7">
        <v>27.277000000000001</v>
      </c>
      <c r="AQ7">
        <v>27.396000000000001</v>
      </c>
      <c r="AR7">
        <v>26.421000000000003</v>
      </c>
      <c r="AS7">
        <v>24.993000000000002</v>
      </c>
      <c r="AT7">
        <v>17.977</v>
      </c>
      <c r="AU7">
        <v>20.963000000000001</v>
      </c>
      <c r="AV7">
        <v>34.896000000000001</v>
      </c>
      <c r="AW7">
        <v>36.863</v>
      </c>
      <c r="AX7">
        <v>32.353000000000002</v>
      </c>
      <c r="AY7">
        <v>29.204000000000001</v>
      </c>
      <c r="AZ7">
        <v>27.417000000000002</v>
      </c>
      <c r="BA7">
        <v>32.08</v>
      </c>
      <c r="BB7">
        <v>27.542000000000002</v>
      </c>
      <c r="BC7">
        <v>27.694000000000003</v>
      </c>
      <c r="BD7">
        <v>26.848000000000003</v>
      </c>
      <c r="BE7">
        <v>25.372</v>
      </c>
      <c r="BF7">
        <v>19.503</v>
      </c>
      <c r="BG7">
        <v>21.913</v>
      </c>
      <c r="BH7">
        <v>34.551000000000002</v>
      </c>
      <c r="BI7">
        <v>36.408000000000001</v>
      </c>
      <c r="BJ7">
        <v>32.284999999999997</v>
      </c>
      <c r="BK7">
        <v>29.454999999999998</v>
      </c>
      <c r="BL7">
        <v>27.834</v>
      </c>
      <c r="BM7">
        <v>32.195</v>
      </c>
      <c r="BN7">
        <v>27.907</v>
      </c>
      <c r="BO7">
        <v>27.966000000000001</v>
      </c>
      <c r="BP7">
        <v>27.254000000000001</v>
      </c>
      <c r="BQ7">
        <v>25.944000000000003</v>
      </c>
      <c r="BR7">
        <v>20.64</v>
      </c>
      <c r="BS7">
        <v>22.908000000000001</v>
      </c>
      <c r="BT7">
        <v>34.478000000000002</v>
      </c>
      <c r="BU7">
        <v>36.29</v>
      </c>
      <c r="BV7">
        <v>32.380000000000003</v>
      </c>
      <c r="BW7">
        <v>30.097000000000001</v>
      </c>
      <c r="BX7">
        <v>28.59</v>
      </c>
      <c r="BY7">
        <v>32.649000000000001</v>
      </c>
      <c r="BZ7">
        <v>28.94</v>
      </c>
      <c r="CA7">
        <v>29.04</v>
      </c>
      <c r="CB7">
        <v>28.236000000000001</v>
      </c>
      <c r="CC7">
        <v>27.278000000000002</v>
      </c>
      <c r="CD7">
        <v>22.088000000000001</v>
      </c>
      <c r="CE7">
        <v>23.99</v>
      </c>
      <c r="CF7">
        <v>35.451000000000001</v>
      </c>
      <c r="CG7">
        <v>36.847000000000001</v>
      </c>
      <c r="CH7">
        <v>33.520000000000003</v>
      </c>
      <c r="CI7">
        <v>31.152000000000001</v>
      </c>
      <c r="CJ7">
        <v>29.692</v>
      </c>
      <c r="CK7">
        <v>33.553000000000004</v>
      </c>
      <c r="CL7">
        <v>30.191000000000003</v>
      </c>
      <c r="CM7">
        <v>30.238000000000003</v>
      </c>
      <c r="CN7">
        <v>29.51</v>
      </c>
      <c r="CO7">
        <v>28.578000000000003</v>
      </c>
      <c r="CP7">
        <v>23.37</v>
      </c>
      <c r="CQ7">
        <v>25.704999999999998</v>
      </c>
      <c r="CR7">
        <v>36.428000000000004</v>
      </c>
      <c r="CS7">
        <v>37.768000000000001</v>
      </c>
      <c r="CT7">
        <v>34.596000000000004</v>
      </c>
      <c r="CU7">
        <v>32.299999999999997</v>
      </c>
      <c r="CV7">
        <v>30.959000000000003</v>
      </c>
      <c r="CW7">
        <v>34.609000000000002</v>
      </c>
      <c r="CX7">
        <v>31.218</v>
      </c>
      <c r="CY7">
        <v>31.397000000000002</v>
      </c>
      <c r="CZ7">
        <v>30.759</v>
      </c>
      <c r="DA7">
        <v>29.824000000000002</v>
      </c>
      <c r="DB7">
        <v>24.896000000000001</v>
      </c>
      <c r="DC7">
        <v>27.1</v>
      </c>
      <c r="DD7">
        <v>37.332999999999998</v>
      </c>
      <c r="DE7">
        <v>38.621000000000002</v>
      </c>
      <c r="DF7">
        <v>35.603000000000002</v>
      </c>
      <c r="DG7">
        <v>33.379000000000005</v>
      </c>
      <c r="DH7">
        <v>32.159999999999997</v>
      </c>
      <c r="DI7">
        <v>35.615000000000002</v>
      </c>
      <c r="DJ7">
        <v>32.398000000000003</v>
      </c>
      <c r="DK7">
        <v>32.544000000000004</v>
      </c>
      <c r="DL7">
        <v>31.914000000000001</v>
      </c>
      <c r="DM7">
        <v>31.009</v>
      </c>
      <c r="DN7">
        <v>26.231000000000002</v>
      </c>
      <c r="DO7">
        <v>28.355</v>
      </c>
      <c r="DP7">
        <v>38.352000000000004</v>
      </c>
      <c r="DQ7">
        <v>39.741</v>
      </c>
      <c r="DR7">
        <v>36.698</v>
      </c>
      <c r="DS7">
        <v>34.505000000000003</v>
      </c>
      <c r="DT7">
        <v>33.313000000000002</v>
      </c>
      <c r="DU7">
        <v>36.673999999999999</v>
      </c>
      <c r="DV7">
        <v>33.578000000000003</v>
      </c>
      <c r="DW7">
        <v>33.703000000000003</v>
      </c>
      <c r="DX7">
        <v>33.059000000000005</v>
      </c>
      <c r="DY7">
        <v>32.117000000000004</v>
      </c>
      <c r="DZ7">
        <v>27.814</v>
      </c>
      <c r="EA7">
        <v>29.614999999999998</v>
      </c>
      <c r="EB7">
        <v>39.402999999999999</v>
      </c>
      <c r="EC7">
        <v>40.731999999999999</v>
      </c>
      <c r="ED7">
        <v>37.752000000000002</v>
      </c>
      <c r="EE7">
        <v>35.6</v>
      </c>
      <c r="EF7">
        <v>34.468000000000004</v>
      </c>
      <c r="EG7">
        <v>37.881</v>
      </c>
      <c r="EH7">
        <v>34.828000000000003</v>
      </c>
      <c r="EI7">
        <v>34.838999999999999</v>
      </c>
      <c r="EJ7">
        <v>34.244999999999997</v>
      </c>
      <c r="EK7">
        <v>33.411000000000001</v>
      </c>
      <c r="EL7">
        <v>29.218</v>
      </c>
      <c r="EM7">
        <v>30.818000000000001</v>
      </c>
      <c r="EN7">
        <v>40.343000000000004</v>
      </c>
      <c r="EO7">
        <v>41.588000000000001</v>
      </c>
      <c r="EP7">
        <v>38.758000000000003</v>
      </c>
      <c r="EQ7">
        <v>36.716999999999999</v>
      </c>
      <c r="ER7">
        <v>35.667000000000002</v>
      </c>
      <c r="ES7">
        <v>38.972999999999999</v>
      </c>
      <c r="ET7">
        <v>35.975000000000001</v>
      </c>
      <c r="EU7">
        <v>35.987000000000002</v>
      </c>
      <c r="EV7">
        <v>35.433</v>
      </c>
      <c r="EW7">
        <v>34.591000000000001</v>
      </c>
      <c r="EX7">
        <v>30.466000000000001</v>
      </c>
      <c r="EY7">
        <v>32.055</v>
      </c>
      <c r="EZ7">
        <v>41.396999999999998</v>
      </c>
      <c r="FA7">
        <v>42.542999999999999</v>
      </c>
      <c r="FB7">
        <v>39.877000000000002</v>
      </c>
      <c r="FC7">
        <v>37.846000000000004</v>
      </c>
      <c r="FD7">
        <v>36.914000000000001</v>
      </c>
      <c r="FE7">
        <v>39.935000000000002</v>
      </c>
      <c r="FF7">
        <v>37.090000000000003</v>
      </c>
      <c r="FG7">
        <v>37.094000000000001</v>
      </c>
      <c r="FH7">
        <v>36.619</v>
      </c>
      <c r="FI7">
        <v>35.753</v>
      </c>
      <c r="FJ7">
        <v>31.589000000000002</v>
      </c>
      <c r="FK7">
        <v>33.369</v>
      </c>
      <c r="FL7">
        <v>42.438000000000002</v>
      </c>
      <c r="FM7">
        <v>43.553000000000004</v>
      </c>
      <c r="FN7">
        <v>40.951000000000001</v>
      </c>
      <c r="FO7">
        <v>39.039000000000001</v>
      </c>
      <c r="FP7">
        <v>38.207000000000001</v>
      </c>
      <c r="FQ7">
        <v>41.06</v>
      </c>
      <c r="FR7">
        <v>38.259</v>
      </c>
      <c r="FS7">
        <v>38.266000000000005</v>
      </c>
      <c r="FT7">
        <v>37.792999999999999</v>
      </c>
      <c r="FU7">
        <v>36.935000000000002</v>
      </c>
      <c r="FV7">
        <v>32.889000000000003</v>
      </c>
      <c r="FW7">
        <v>34.591000000000001</v>
      </c>
      <c r="FX7">
        <v>43.512</v>
      </c>
      <c r="FY7">
        <v>44.593000000000004</v>
      </c>
      <c r="FZ7">
        <v>42.041000000000004</v>
      </c>
      <c r="GA7">
        <v>40.283999999999999</v>
      </c>
      <c r="GB7">
        <v>39.309000000000005</v>
      </c>
      <c r="GC7">
        <v>42.188000000000002</v>
      </c>
      <c r="GD7">
        <v>39.43</v>
      </c>
      <c r="GE7">
        <v>39.408000000000001</v>
      </c>
      <c r="GF7">
        <v>38.826000000000001</v>
      </c>
      <c r="GG7">
        <v>38.094999999999999</v>
      </c>
      <c r="GH7">
        <v>33.969000000000001</v>
      </c>
      <c r="GI7">
        <v>35.597999999999999</v>
      </c>
      <c r="GJ7">
        <v>44.813000000000002</v>
      </c>
      <c r="GK7">
        <v>45.874000000000002</v>
      </c>
      <c r="GL7">
        <v>43.264000000000003</v>
      </c>
      <c r="GM7">
        <v>41.466999999999999</v>
      </c>
      <c r="GN7">
        <v>40.466000000000001</v>
      </c>
      <c r="GO7">
        <v>43.642000000000003</v>
      </c>
      <c r="GP7">
        <v>40.575000000000003</v>
      </c>
      <c r="GQ7">
        <v>40.554000000000002</v>
      </c>
      <c r="GR7">
        <v>40.021000000000001</v>
      </c>
      <c r="GS7">
        <v>39.137</v>
      </c>
      <c r="GT7">
        <v>34.953000000000003</v>
      </c>
      <c r="GU7">
        <v>36.604999999999997</v>
      </c>
      <c r="GV7">
        <v>46.103000000000002</v>
      </c>
      <c r="GW7">
        <v>47.157000000000004</v>
      </c>
      <c r="GX7">
        <v>44.541000000000004</v>
      </c>
    </row>
    <row r="8" spans="1:206" x14ac:dyDescent="0.2">
      <c r="A8" s="243" t="s">
        <v>131</v>
      </c>
      <c r="B8" s="244" t="s">
        <v>149</v>
      </c>
      <c r="C8">
        <v>28.5</v>
      </c>
      <c r="D8">
        <v>29.75</v>
      </c>
      <c r="E8">
        <v>36.75</v>
      </c>
      <c r="F8">
        <v>36.75</v>
      </c>
      <c r="G8">
        <v>35.75</v>
      </c>
      <c r="H8">
        <v>34.5</v>
      </c>
      <c r="I8">
        <v>31.5</v>
      </c>
      <c r="J8">
        <v>31.25</v>
      </c>
      <c r="K8">
        <v>37.75</v>
      </c>
      <c r="L8">
        <v>46.25</v>
      </c>
      <c r="M8">
        <v>53.5</v>
      </c>
      <c r="N8">
        <v>44.75</v>
      </c>
      <c r="O8">
        <v>38.25</v>
      </c>
      <c r="P8">
        <v>36</v>
      </c>
      <c r="Q8">
        <v>39.25</v>
      </c>
      <c r="R8">
        <v>43</v>
      </c>
      <c r="S8">
        <v>41</v>
      </c>
      <c r="T8">
        <v>39</v>
      </c>
      <c r="U8">
        <v>35.5</v>
      </c>
      <c r="V8">
        <v>35.75</v>
      </c>
      <c r="W8">
        <v>40.75</v>
      </c>
      <c r="X8">
        <v>51</v>
      </c>
      <c r="Y8">
        <v>59.5</v>
      </c>
      <c r="Z8">
        <v>54.75</v>
      </c>
      <c r="AA8">
        <v>41.75</v>
      </c>
      <c r="AB8">
        <v>40</v>
      </c>
      <c r="AC8">
        <v>40.75</v>
      </c>
      <c r="AD8">
        <v>43.48</v>
      </c>
      <c r="AE8">
        <v>41.77</v>
      </c>
      <c r="AF8">
        <v>40.049999999999997</v>
      </c>
      <c r="AG8">
        <v>37.049999999999997</v>
      </c>
      <c r="AH8">
        <v>37.26</v>
      </c>
      <c r="AI8">
        <v>41.55</v>
      </c>
      <c r="AJ8">
        <v>50.35</v>
      </c>
      <c r="AK8">
        <v>57.64</v>
      </c>
      <c r="AL8">
        <v>53.56</v>
      </c>
      <c r="AM8">
        <v>42.41</v>
      </c>
      <c r="AN8">
        <v>40.909999999999997</v>
      </c>
      <c r="AO8">
        <v>41.55</v>
      </c>
      <c r="AP8">
        <v>43.9</v>
      </c>
      <c r="AQ8">
        <v>42.43</v>
      </c>
      <c r="AR8">
        <v>40.96</v>
      </c>
      <c r="AS8">
        <v>38.39</v>
      </c>
      <c r="AT8">
        <v>38.57</v>
      </c>
      <c r="AU8">
        <v>42.25</v>
      </c>
      <c r="AV8">
        <v>49.78</v>
      </c>
      <c r="AW8">
        <v>56.03</v>
      </c>
      <c r="AX8">
        <v>52.54</v>
      </c>
      <c r="AY8">
        <v>42.98</v>
      </c>
      <c r="AZ8">
        <v>41.7</v>
      </c>
      <c r="BA8">
        <v>42.25</v>
      </c>
      <c r="BB8">
        <v>44.24</v>
      </c>
      <c r="BC8">
        <v>42.91</v>
      </c>
      <c r="BD8">
        <v>41.57</v>
      </c>
      <c r="BE8">
        <v>39.24</v>
      </c>
      <c r="BF8">
        <v>39.409999999999997</v>
      </c>
      <c r="BG8">
        <v>42.74</v>
      </c>
      <c r="BH8">
        <v>49.57</v>
      </c>
      <c r="BI8">
        <v>55.23</v>
      </c>
      <c r="BJ8">
        <v>52.07</v>
      </c>
      <c r="BK8">
        <v>43.41</v>
      </c>
      <c r="BL8">
        <v>42.25</v>
      </c>
      <c r="BM8">
        <v>42.75</v>
      </c>
      <c r="BN8">
        <v>44.57</v>
      </c>
      <c r="BO8">
        <v>43.37</v>
      </c>
      <c r="BP8">
        <v>42.16</v>
      </c>
      <c r="BQ8">
        <v>40.049999999999997</v>
      </c>
      <c r="BR8">
        <v>40.200000000000003</v>
      </c>
      <c r="BS8">
        <v>43.22</v>
      </c>
      <c r="BT8">
        <v>49.4</v>
      </c>
      <c r="BU8">
        <v>54.53</v>
      </c>
      <c r="BV8">
        <v>51.67</v>
      </c>
      <c r="BW8">
        <v>43.82</v>
      </c>
      <c r="BX8">
        <v>42.77</v>
      </c>
      <c r="BY8">
        <v>43.22</v>
      </c>
      <c r="BZ8">
        <v>44.89</v>
      </c>
      <c r="CA8">
        <v>43.78</v>
      </c>
      <c r="CB8">
        <v>42.66</v>
      </c>
      <c r="CC8">
        <v>40.71</v>
      </c>
      <c r="CD8">
        <v>40.85</v>
      </c>
      <c r="CE8">
        <v>43.64</v>
      </c>
      <c r="CF8">
        <v>49.37</v>
      </c>
      <c r="CG8">
        <v>54.12</v>
      </c>
      <c r="CH8">
        <v>51.47</v>
      </c>
      <c r="CI8">
        <v>44.21</v>
      </c>
      <c r="CJ8">
        <v>43.23</v>
      </c>
      <c r="CK8">
        <v>43.65</v>
      </c>
      <c r="CL8">
        <v>45.26</v>
      </c>
      <c r="CM8">
        <v>44.23</v>
      </c>
      <c r="CN8">
        <v>43.19</v>
      </c>
      <c r="CO8">
        <v>41.38</v>
      </c>
      <c r="CP8">
        <v>41.51</v>
      </c>
      <c r="CQ8">
        <v>44.11</v>
      </c>
      <c r="CR8">
        <v>49.42</v>
      </c>
      <c r="CS8">
        <v>53.83</v>
      </c>
      <c r="CT8">
        <v>51.37</v>
      </c>
      <c r="CU8">
        <v>44.63</v>
      </c>
      <c r="CV8">
        <v>43.73</v>
      </c>
      <c r="CW8">
        <v>44.12</v>
      </c>
      <c r="CX8">
        <v>45.63</v>
      </c>
      <c r="CY8">
        <v>44.67</v>
      </c>
      <c r="CZ8">
        <v>43.72</v>
      </c>
      <c r="DA8">
        <v>42.04</v>
      </c>
      <c r="DB8">
        <v>42.16</v>
      </c>
      <c r="DC8">
        <v>44.56</v>
      </c>
      <c r="DD8">
        <v>49.49</v>
      </c>
      <c r="DE8">
        <v>53.57</v>
      </c>
      <c r="DF8">
        <v>51.29</v>
      </c>
      <c r="DG8">
        <v>45.05</v>
      </c>
      <c r="DH8">
        <v>44.21</v>
      </c>
      <c r="DI8">
        <v>44.58</v>
      </c>
      <c r="DJ8">
        <v>46</v>
      </c>
      <c r="DK8">
        <v>45.11</v>
      </c>
      <c r="DL8">
        <v>44.23</v>
      </c>
      <c r="DM8">
        <v>42.67</v>
      </c>
      <c r="DN8">
        <v>42.78</v>
      </c>
      <c r="DO8">
        <v>45.01</v>
      </c>
      <c r="DP8">
        <v>49.58</v>
      </c>
      <c r="DQ8">
        <v>53.37</v>
      </c>
      <c r="DR8">
        <v>51.25</v>
      </c>
      <c r="DS8">
        <v>45.47</v>
      </c>
      <c r="DT8">
        <v>44.69</v>
      </c>
      <c r="DU8">
        <v>45.03</v>
      </c>
      <c r="DV8">
        <v>46.37</v>
      </c>
      <c r="DW8">
        <v>45.55</v>
      </c>
      <c r="DX8">
        <v>44.72</v>
      </c>
      <c r="DY8">
        <v>43.28</v>
      </c>
      <c r="DZ8">
        <v>43.39</v>
      </c>
      <c r="EA8">
        <v>45.45</v>
      </c>
      <c r="EB8">
        <v>49.69</v>
      </c>
      <c r="EC8">
        <v>53.2</v>
      </c>
      <c r="ED8">
        <v>51.24</v>
      </c>
      <c r="EE8">
        <v>45.88</v>
      </c>
      <c r="EF8">
        <v>45.16</v>
      </c>
      <c r="EG8">
        <v>45.47</v>
      </c>
      <c r="EH8">
        <v>46.72</v>
      </c>
      <c r="EI8">
        <v>45.89</v>
      </c>
      <c r="EJ8">
        <v>45.06</v>
      </c>
      <c r="EK8">
        <v>43.61</v>
      </c>
      <c r="EL8">
        <v>43.71</v>
      </c>
      <c r="EM8">
        <v>45.79</v>
      </c>
      <c r="EN8">
        <v>50.06</v>
      </c>
      <c r="EO8">
        <v>53.6</v>
      </c>
      <c r="EP8">
        <v>51.62</v>
      </c>
      <c r="EQ8">
        <v>46.22</v>
      </c>
      <c r="ER8">
        <v>45.5</v>
      </c>
      <c r="ES8">
        <v>45.81</v>
      </c>
      <c r="ET8">
        <v>47.07</v>
      </c>
      <c r="EU8">
        <v>46.23</v>
      </c>
      <c r="EV8">
        <v>45.39</v>
      </c>
      <c r="EW8">
        <v>43.93</v>
      </c>
      <c r="EX8">
        <v>44.04</v>
      </c>
      <c r="EY8">
        <v>46.14</v>
      </c>
      <c r="EZ8">
        <v>50.43</v>
      </c>
      <c r="FA8">
        <v>54</v>
      </c>
      <c r="FB8">
        <v>52.01</v>
      </c>
      <c r="FC8">
        <v>46.56</v>
      </c>
      <c r="FD8">
        <v>45.83</v>
      </c>
      <c r="FE8">
        <v>46.15</v>
      </c>
      <c r="FF8">
        <v>47.41</v>
      </c>
      <c r="FG8">
        <v>46.57</v>
      </c>
      <c r="FH8">
        <v>45.73</v>
      </c>
      <c r="FI8">
        <v>44.26</v>
      </c>
      <c r="FJ8">
        <v>44.36</v>
      </c>
      <c r="FK8">
        <v>46.48</v>
      </c>
      <c r="FL8">
        <v>50.81</v>
      </c>
      <c r="FM8">
        <v>54.4</v>
      </c>
      <c r="FN8">
        <v>52.39</v>
      </c>
      <c r="FO8">
        <v>46.91</v>
      </c>
      <c r="FP8">
        <v>46.17</v>
      </c>
      <c r="FQ8">
        <v>46.49</v>
      </c>
      <c r="FR8">
        <v>47.76</v>
      </c>
      <c r="FS8">
        <v>46.91</v>
      </c>
      <c r="FT8">
        <v>46.07</v>
      </c>
      <c r="FU8">
        <v>44.58</v>
      </c>
      <c r="FV8">
        <v>44.69</v>
      </c>
      <c r="FW8">
        <v>46.82</v>
      </c>
      <c r="FX8">
        <v>51.18</v>
      </c>
      <c r="FY8">
        <v>54.79</v>
      </c>
      <c r="FZ8">
        <v>52.78</v>
      </c>
      <c r="GA8">
        <v>47.25</v>
      </c>
      <c r="GB8">
        <v>46.51</v>
      </c>
      <c r="GC8">
        <v>46.83</v>
      </c>
      <c r="GD8">
        <v>48.11</v>
      </c>
      <c r="GE8">
        <v>47.26</v>
      </c>
      <c r="GF8">
        <v>46.4</v>
      </c>
      <c r="GG8">
        <v>44.91</v>
      </c>
      <c r="GH8">
        <v>45.02</v>
      </c>
      <c r="GI8">
        <v>47.16</v>
      </c>
      <c r="GJ8">
        <v>51.55</v>
      </c>
      <c r="GK8">
        <v>55.19</v>
      </c>
      <c r="GL8">
        <v>53.16</v>
      </c>
      <c r="GM8">
        <v>47.6</v>
      </c>
      <c r="GN8">
        <v>46.85</v>
      </c>
      <c r="GO8">
        <v>47.17</v>
      </c>
      <c r="GP8">
        <v>48.46</v>
      </c>
      <c r="GQ8">
        <v>47.6</v>
      </c>
      <c r="GR8">
        <v>46.74</v>
      </c>
      <c r="GS8">
        <v>45.23</v>
      </c>
      <c r="GT8">
        <v>45.34</v>
      </c>
      <c r="GU8">
        <v>47.5</v>
      </c>
      <c r="GV8">
        <v>51.92</v>
      </c>
      <c r="GW8">
        <v>55.59</v>
      </c>
      <c r="GX8">
        <v>53.55</v>
      </c>
    </row>
    <row r="9" spans="1:206" x14ac:dyDescent="0.2">
      <c r="A9" s="243" t="s">
        <v>131</v>
      </c>
      <c r="B9" s="244" t="s">
        <v>179</v>
      </c>
      <c r="C9">
        <v>25</v>
      </c>
      <c r="D9">
        <v>24.897000000000002</v>
      </c>
      <c r="E9">
        <v>28.516000000000002</v>
      </c>
      <c r="F9">
        <v>28.141000000000002</v>
      </c>
      <c r="G9">
        <v>27.375</v>
      </c>
      <c r="H9">
        <v>26.04</v>
      </c>
      <c r="I9">
        <v>21.883000000000003</v>
      </c>
      <c r="J9">
        <v>24.181000000000001</v>
      </c>
      <c r="K9">
        <v>25.896000000000001</v>
      </c>
      <c r="L9">
        <v>29.81</v>
      </c>
      <c r="M9">
        <v>30.532</v>
      </c>
      <c r="N9">
        <v>29.975000000000001</v>
      </c>
      <c r="O9">
        <v>25.621000000000002</v>
      </c>
      <c r="P9">
        <v>27</v>
      </c>
      <c r="Q9">
        <v>27.444000000000003</v>
      </c>
      <c r="R9">
        <v>26.629000000000001</v>
      </c>
      <c r="S9">
        <v>24.643000000000001</v>
      </c>
      <c r="T9">
        <v>23.629000000000001</v>
      </c>
      <c r="U9">
        <v>23.3</v>
      </c>
      <c r="V9">
        <v>24.085000000000001</v>
      </c>
      <c r="W9">
        <v>25.479000000000003</v>
      </c>
      <c r="X9">
        <v>31.306000000000001</v>
      </c>
      <c r="Y9">
        <v>26.934999999999999</v>
      </c>
      <c r="Z9">
        <v>27.313000000000002</v>
      </c>
      <c r="AA9">
        <v>25.887</v>
      </c>
      <c r="AB9">
        <v>24.75</v>
      </c>
      <c r="AC9">
        <v>28.164999999999999</v>
      </c>
      <c r="AD9">
        <v>26.262</v>
      </c>
      <c r="AE9">
        <v>24.432000000000002</v>
      </c>
      <c r="AF9">
        <v>24.202999999999999</v>
      </c>
      <c r="AG9">
        <v>23.763000000000002</v>
      </c>
      <c r="AH9">
        <v>24.193000000000001</v>
      </c>
      <c r="AI9">
        <v>25.776</v>
      </c>
      <c r="AJ9">
        <v>30.22</v>
      </c>
      <c r="AK9">
        <v>26.592000000000002</v>
      </c>
      <c r="AL9">
        <v>26.97</v>
      </c>
      <c r="AM9">
        <v>25.727</v>
      </c>
      <c r="AN9">
        <v>25.266000000000002</v>
      </c>
      <c r="AO9">
        <v>27.906000000000002</v>
      </c>
      <c r="AP9">
        <v>26.204999999999998</v>
      </c>
      <c r="AQ9">
        <v>25.134</v>
      </c>
      <c r="AR9">
        <v>24.656000000000002</v>
      </c>
      <c r="AS9">
        <v>24.217000000000002</v>
      </c>
      <c r="AT9">
        <v>24.534000000000002</v>
      </c>
      <c r="AU9">
        <v>26.092000000000002</v>
      </c>
      <c r="AV9">
        <v>29.879000000000001</v>
      </c>
      <c r="AW9">
        <v>27.753</v>
      </c>
      <c r="AX9">
        <v>27.318000000000001</v>
      </c>
      <c r="AY9">
        <v>26.052</v>
      </c>
      <c r="AZ9">
        <v>25.602</v>
      </c>
      <c r="BA9">
        <v>28.027000000000001</v>
      </c>
      <c r="BB9">
        <v>26.508000000000003</v>
      </c>
      <c r="BC9">
        <v>25.571000000000002</v>
      </c>
      <c r="BD9">
        <v>25.155000000000001</v>
      </c>
      <c r="BE9">
        <v>24.497</v>
      </c>
      <c r="BF9">
        <v>25.183</v>
      </c>
      <c r="BG9">
        <v>26.45</v>
      </c>
      <c r="BH9">
        <v>29.857000000000003</v>
      </c>
      <c r="BI9">
        <v>27.971</v>
      </c>
      <c r="BJ9">
        <v>27.529</v>
      </c>
      <c r="BK9">
        <v>26.371000000000002</v>
      </c>
      <c r="BL9">
        <v>25.957000000000001</v>
      </c>
      <c r="BM9">
        <v>27.981000000000002</v>
      </c>
      <c r="BN9">
        <v>27.043000000000003</v>
      </c>
      <c r="BO9">
        <v>25.922000000000001</v>
      </c>
      <c r="BP9">
        <v>25.556000000000001</v>
      </c>
      <c r="BQ9">
        <v>24.921000000000003</v>
      </c>
      <c r="BR9">
        <v>25.561</v>
      </c>
      <c r="BS9">
        <v>26.747</v>
      </c>
      <c r="BT9">
        <v>29.782</v>
      </c>
      <c r="BU9">
        <v>28.131</v>
      </c>
      <c r="BV9">
        <v>27.157</v>
      </c>
      <c r="BW9">
        <v>26.958000000000002</v>
      </c>
      <c r="BX9">
        <v>26.281000000000002</v>
      </c>
      <c r="BY9">
        <v>28.094000000000001</v>
      </c>
      <c r="BZ9">
        <v>27.27</v>
      </c>
      <c r="CA9">
        <v>26.309000000000001</v>
      </c>
      <c r="CB9">
        <v>25.6</v>
      </c>
      <c r="CC9">
        <v>25.564</v>
      </c>
      <c r="CD9">
        <v>25.906000000000002</v>
      </c>
      <c r="CE9">
        <v>26.717000000000002</v>
      </c>
      <c r="CF9">
        <v>30.14</v>
      </c>
      <c r="CG9">
        <v>27.695</v>
      </c>
      <c r="CH9">
        <v>27.906000000000002</v>
      </c>
      <c r="CI9">
        <v>27.234999999999999</v>
      </c>
      <c r="CJ9">
        <v>26.287000000000003</v>
      </c>
      <c r="CK9">
        <v>28.456000000000003</v>
      </c>
      <c r="CL9">
        <v>27.497</v>
      </c>
      <c r="CM9">
        <v>26.561</v>
      </c>
      <c r="CN9">
        <v>25.948</v>
      </c>
      <c r="CO9">
        <v>25.937000000000001</v>
      </c>
      <c r="CP9">
        <v>25.997</v>
      </c>
      <c r="CQ9">
        <v>27.291</v>
      </c>
      <c r="CR9">
        <v>30.168000000000003</v>
      </c>
      <c r="CS9">
        <v>27.897000000000002</v>
      </c>
      <c r="CT9">
        <v>28.091000000000001</v>
      </c>
      <c r="CU9">
        <v>27.506</v>
      </c>
      <c r="CV9">
        <v>26.571000000000002</v>
      </c>
      <c r="CW9">
        <v>28.606000000000002</v>
      </c>
      <c r="CX9">
        <v>27.395</v>
      </c>
      <c r="CY9">
        <v>26.864999999999998</v>
      </c>
      <c r="CZ9">
        <v>26.6</v>
      </c>
      <c r="DA9">
        <v>26.298999999999999</v>
      </c>
      <c r="DB9">
        <v>26.307000000000002</v>
      </c>
      <c r="DC9">
        <v>27.555</v>
      </c>
      <c r="DD9">
        <v>30.204000000000001</v>
      </c>
      <c r="DE9">
        <v>28.106000000000002</v>
      </c>
      <c r="DF9">
        <v>28.284000000000002</v>
      </c>
      <c r="DG9">
        <v>27.456000000000003</v>
      </c>
      <c r="DH9">
        <v>27.147000000000002</v>
      </c>
      <c r="DI9">
        <v>28.773</v>
      </c>
      <c r="DJ9">
        <v>27.634</v>
      </c>
      <c r="DK9">
        <v>27.156000000000002</v>
      </c>
      <c r="DL9">
        <v>26.904</v>
      </c>
      <c r="DM9">
        <v>26.603000000000002</v>
      </c>
      <c r="DN9">
        <v>26.571000000000002</v>
      </c>
      <c r="DO9">
        <v>27.82</v>
      </c>
      <c r="DP9">
        <v>30.007000000000001</v>
      </c>
      <c r="DQ9">
        <v>28.934999999999999</v>
      </c>
      <c r="DR9">
        <v>28.521000000000001</v>
      </c>
      <c r="DS9">
        <v>27.711000000000002</v>
      </c>
      <c r="DT9">
        <v>27.401</v>
      </c>
      <c r="DU9">
        <v>28.954999999999998</v>
      </c>
      <c r="DV9">
        <v>27.859000000000002</v>
      </c>
      <c r="DW9">
        <v>27.474</v>
      </c>
      <c r="DX9">
        <v>27.199000000000002</v>
      </c>
      <c r="DY9">
        <v>26.62</v>
      </c>
      <c r="DZ9">
        <v>27.103000000000002</v>
      </c>
      <c r="EA9">
        <v>28.074000000000002</v>
      </c>
      <c r="EB9">
        <v>30.141000000000002</v>
      </c>
      <c r="EC9">
        <v>29.169</v>
      </c>
      <c r="ED9">
        <v>28.266000000000002</v>
      </c>
      <c r="EE9">
        <v>28.271000000000001</v>
      </c>
      <c r="EF9">
        <v>27.67</v>
      </c>
      <c r="EG9">
        <v>28.897000000000002</v>
      </c>
      <c r="EH9">
        <v>28.414000000000001</v>
      </c>
      <c r="EI9">
        <v>27.722000000000001</v>
      </c>
      <c r="EJ9">
        <v>27.202000000000002</v>
      </c>
      <c r="EK9">
        <v>27.264000000000003</v>
      </c>
      <c r="EL9">
        <v>27.449000000000002</v>
      </c>
      <c r="EM9">
        <v>28.032</v>
      </c>
      <c r="EN9">
        <v>30.542000000000002</v>
      </c>
      <c r="EO9">
        <v>29.305</v>
      </c>
      <c r="EP9">
        <v>28.404</v>
      </c>
      <c r="EQ9">
        <v>28.545000000000002</v>
      </c>
      <c r="ER9">
        <v>27.958000000000002</v>
      </c>
      <c r="ES9">
        <v>29.104000000000003</v>
      </c>
      <c r="ET9">
        <v>28.647000000000002</v>
      </c>
      <c r="EU9">
        <v>27.996000000000002</v>
      </c>
      <c r="EV9">
        <v>27.506</v>
      </c>
      <c r="EW9">
        <v>27.58</v>
      </c>
      <c r="EX9">
        <v>27.753</v>
      </c>
      <c r="EY9">
        <v>28.292000000000002</v>
      </c>
      <c r="EZ9">
        <v>30.69</v>
      </c>
      <c r="FA9">
        <v>28.914000000000001</v>
      </c>
      <c r="FB9">
        <v>29.077000000000002</v>
      </c>
      <c r="FC9">
        <v>28.793000000000003</v>
      </c>
      <c r="FD9">
        <v>27.929000000000002</v>
      </c>
      <c r="FE9">
        <v>29.583000000000002</v>
      </c>
      <c r="FF9">
        <v>28.57</v>
      </c>
      <c r="FG9">
        <v>27.901</v>
      </c>
      <c r="FH9">
        <v>27.794</v>
      </c>
      <c r="FI9">
        <v>27.614999999999998</v>
      </c>
      <c r="FJ9">
        <v>27.791</v>
      </c>
      <c r="FK9">
        <v>28.869</v>
      </c>
      <c r="FL9">
        <v>30.837</v>
      </c>
      <c r="FM9">
        <v>29.082000000000001</v>
      </c>
      <c r="FN9">
        <v>29.262</v>
      </c>
      <c r="FO9">
        <v>28.738000000000003</v>
      </c>
      <c r="FP9">
        <v>27.899000000000001</v>
      </c>
      <c r="FQ9">
        <v>29.805</v>
      </c>
      <c r="FR9">
        <v>28.475000000000001</v>
      </c>
      <c r="FS9">
        <v>28.253</v>
      </c>
      <c r="FT9">
        <v>28.094999999999999</v>
      </c>
      <c r="FU9">
        <v>28.21</v>
      </c>
      <c r="FV9">
        <v>28.097000000000001</v>
      </c>
      <c r="FW9">
        <v>29.13</v>
      </c>
      <c r="FX9">
        <v>30.624000000000002</v>
      </c>
      <c r="FY9">
        <v>29.842000000000002</v>
      </c>
      <c r="FZ9">
        <v>29.445</v>
      </c>
      <c r="GA9">
        <v>28.686</v>
      </c>
      <c r="GB9">
        <v>28.467000000000002</v>
      </c>
      <c r="GC9">
        <v>30.04</v>
      </c>
      <c r="GD9">
        <v>28.719000000000001</v>
      </c>
      <c r="GE9">
        <v>28.422000000000001</v>
      </c>
      <c r="GF9">
        <v>28.648</v>
      </c>
      <c r="GG9">
        <v>27.883000000000003</v>
      </c>
      <c r="GH9">
        <v>28.587</v>
      </c>
      <c r="GI9">
        <v>29.379000000000001</v>
      </c>
      <c r="GJ9">
        <v>30.891000000000002</v>
      </c>
      <c r="GK9">
        <v>30.092000000000002</v>
      </c>
      <c r="GL9">
        <v>29.697000000000003</v>
      </c>
      <c r="GM9">
        <v>28.931000000000001</v>
      </c>
      <c r="GN9">
        <v>28.715</v>
      </c>
      <c r="GO9">
        <v>30.041</v>
      </c>
      <c r="GP9">
        <v>29.305</v>
      </c>
      <c r="GQ9">
        <v>28.67</v>
      </c>
      <c r="GR9">
        <v>28.568000000000001</v>
      </c>
      <c r="GS9">
        <v>28.399000000000001</v>
      </c>
      <c r="GT9">
        <v>28.827000000000002</v>
      </c>
      <c r="GU9">
        <v>29.627000000000002</v>
      </c>
      <c r="GV9">
        <v>31.158000000000001</v>
      </c>
      <c r="GW9">
        <v>30.342000000000002</v>
      </c>
      <c r="GX9">
        <v>29.434999999999999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2">
      <c r="A12" s="243" t="s">
        <v>132</v>
      </c>
      <c r="B12" s="244" t="s">
        <v>149</v>
      </c>
      <c r="C12">
        <v>29</v>
      </c>
      <c r="D12">
        <v>28.6</v>
      </c>
      <c r="E12">
        <v>34.1</v>
      </c>
      <c r="F12">
        <v>35</v>
      </c>
      <c r="G12">
        <v>34.25</v>
      </c>
      <c r="H12">
        <v>33.5</v>
      </c>
      <c r="I12">
        <v>31.5</v>
      </c>
      <c r="J12">
        <v>33</v>
      </c>
      <c r="K12">
        <v>39</v>
      </c>
      <c r="L12">
        <v>46</v>
      </c>
      <c r="M12">
        <v>54</v>
      </c>
      <c r="N12">
        <v>45.5</v>
      </c>
      <c r="O12">
        <v>38</v>
      </c>
      <c r="P12">
        <v>37.5</v>
      </c>
      <c r="Q12">
        <v>39.5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38.5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39.1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39.369999999999997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39.65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39.92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40.19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40.47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40.74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41.02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41.29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41.56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41.84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42.11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42.38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42.66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2">
      <c r="A13" s="243" t="s">
        <v>132</v>
      </c>
      <c r="B13" s="244" t="s">
        <v>179</v>
      </c>
      <c r="C13">
        <v>24</v>
      </c>
      <c r="D13">
        <v>18.850000000000001</v>
      </c>
      <c r="E13">
        <v>22.452000000000002</v>
      </c>
      <c r="F13">
        <v>23.934999999999999</v>
      </c>
      <c r="G13">
        <v>24.161000000000001</v>
      </c>
      <c r="H13">
        <v>24.298000000000002</v>
      </c>
      <c r="I13">
        <v>24.733000000000001</v>
      </c>
      <c r="J13">
        <v>24.419</v>
      </c>
      <c r="K13">
        <v>23.917000000000002</v>
      </c>
      <c r="L13">
        <v>31.194000000000003</v>
      </c>
      <c r="M13">
        <v>31.694000000000003</v>
      </c>
      <c r="N13">
        <v>25.55</v>
      </c>
      <c r="O13">
        <v>25.984000000000002</v>
      </c>
      <c r="P13">
        <v>23.958000000000002</v>
      </c>
      <c r="Q13">
        <v>23.311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27.194000000000003</v>
      </c>
      <c r="AB13">
        <v>23.45</v>
      </c>
      <c r="AC13">
        <v>24.298999999999999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24.425000000000001</v>
      </c>
      <c r="AO13">
        <v>24.803000000000001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24.891000000000002</v>
      </c>
      <c r="BA13">
        <v>25.159000000000002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25.327000000000002</v>
      </c>
      <c r="BM13">
        <v>25.298000000000002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26.06</v>
      </c>
      <c r="BU13">
        <v>29.49</v>
      </c>
      <c r="BV13">
        <v>28.278000000000002</v>
      </c>
      <c r="BW13">
        <v>27.961000000000002</v>
      </c>
      <c r="BX13">
        <v>25.74</v>
      </c>
      <c r="BY13">
        <v>25.646000000000001</v>
      </c>
      <c r="BZ13">
        <v>26.504999999999999</v>
      </c>
      <c r="CA13">
        <v>26.974</v>
      </c>
      <c r="CB13">
        <v>26.838000000000001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25.897000000000002</v>
      </c>
      <c r="CK13">
        <v>26.133000000000003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26.247</v>
      </c>
      <c r="CW13">
        <v>26.422000000000001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26.774999999999999</v>
      </c>
      <c r="DI13">
        <v>26.698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27.065000000000001</v>
      </c>
      <c r="DU13">
        <v>26.948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27.344000000000001</v>
      </c>
      <c r="EG13">
        <v>27.018000000000001</v>
      </c>
      <c r="EH13">
        <v>27.778000000000002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27.623000000000001</v>
      </c>
      <c r="ES13">
        <v>27.27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27.698</v>
      </c>
      <c r="FE13">
        <v>27.673000000000002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27.766000000000002</v>
      </c>
      <c r="FQ13">
        <v>27.896000000000001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26.393000000000001</v>
      </c>
      <c r="FY13">
        <v>28.753</v>
      </c>
      <c r="FZ13">
        <v>29.066000000000003</v>
      </c>
      <c r="GA13">
        <v>29.576000000000001</v>
      </c>
      <c r="GB13">
        <v>28.194000000000003</v>
      </c>
      <c r="GC13">
        <v>28.119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26.574000000000002</v>
      </c>
      <c r="GK13">
        <v>28.948</v>
      </c>
      <c r="GL13">
        <v>29.261000000000003</v>
      </c>
      <c r="GM13">
        <v>29.772000000000002</v>
      </c>
      <c r="GN13">
        <v>28.376000000000001</v>
      </c>
      <c r="GO13">
        <v>28.138000000000002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26.754999999999999</v>
      </c>
      <c r="GW13">
        <v>29.144000000000002</v>
      </c>
      <c r="GX13">
        <v>28.937000000000001</v>
      </c>
    </row>
    <row r="14" spans="1:206" x14ac:dyDescent="0.2">
      <c r="A14" s="243" t="s">
        <v>128</v>
      </c>
      <c r="B14" s="244" t="s">
        <v>149</v>
      </c>
      <c r="C14">
        <v>27.75</v>
      </c>
      <c r="D14">
        <v>27.75</v>
      </c>
      <c r="E14">
        <v>32.1</v>
      </c>
      <c r="F14">
        <v>32.75</v>
      </c>
      <c r="G14">
        <v>32.25</v>
      </c>
      <c r="H14">
        <v>31.75</v>
      </c>
      <c r="I14">
        <v>31</v>
      </c>
      <c r="J14">
        <v>35</v>
      </c>
      <c r="K14">
        <v>43</v>
      </c>
      <c r="L14">
        <v>50.25</v>
      </c>
      <c r="M14">
        <v>59.5</v>
      </c>
      <c r="N14">
        <v>48.75</v>
      </c>
      <c r="O14">
        <v>36</v>
      </c>
      <c r="P14">
        <v>34.75</v>
      </c>
      <c r="Q14">
        <v>35.25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35.75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36.4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36.67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36.93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37.200000000000003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37.47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37.74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38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38.270000000000003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38.54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38.81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39.07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39.340000000000003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39.61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39.880000000000003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2">
      <c r="A15" s="243" t="s">
        <v>128</v>
      </c>
      <c r="B15" s="244" t="s">
        <v>179</v>
      </c>
      <c r="C15">
        <v>22.25</v>
      </c>
      <c r="D15">
        <v>18.728999999999999</v>
      </c>
      <c r="E15">
        <v>21.197000000000003</v>
      </c>
      <c r="F15">
        <v>21.835000000000001</v>
      </c>
      <c r="G15">
        <v>22.018000000000001</v>
      </c>
      <c r="H15">
        <v>22.077000000000002</v>
      </c>
      <c r="I15">
        <v>22.3</v>
      </c>
      <c r="J15">
        <v>21.29</v>
      </c>
      <c r="K15">
        <v>20.25</v>
      </c>
      <c r="L15">
        <v>30.164999999999999</v>
      </c>
      <c r="M15">
        <v>30.629000000000001</v>
      </c>
      <c r="N15">
        <v>24.574999999999999</v>
      </c>
      <c r="O15">
        <v>24.484000000000002</v>
      </c>
      <c r="P15">
        <v>23.584</v>
      </c>
      <c r="Q15">
        <v>21.669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22.459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23.45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23.956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24.438000000000002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24.877000000000002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25.121000000000002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25.488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25.984000000000002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26.276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26.583000000000002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26.862000000000002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27.021000000000001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27.156000000000002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27.517000000000003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27.716000000000001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2">
      <c r="A16" s="243" t="s">
        <v>133</v>
      </c>
      <c r="B16" s="244" t="s">
        <v>149</v>
      </c>
      <c r="C16">
        <v>28.75</v>
      </c>
      <c r="D16">
        <v>28.75</v>
      </c>
      <c r="E16">
        <v>34.1</v>
      </c>
      <c r="F16">
        <v>34.25</v>
      </c>
      <c r="G16">
        <v>33.5</v>
      </c>
      <c r="H16">
        <v>33</v>
      </c>
      <c r="I16">
        <v>33</v>
      </c>
      <c r="J16">
        <v>38</v>
      </c>
      <c r="K16">
        <v>48</v>
      </c>
      <c r="L16">
        <v>57.25</v>
      </c>
      <c r="M16">
        <v>69.5</v>
      </c>
      <c r="N16">
        <v>55.75</v>
      </c>
      <c r="O16">
        <v>38.5</v>
      </c>
      <c r="P16">
        <v>36.75</v>
      </c>
      <c r="Q16">
        <v>37.25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38.380000000000003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38.81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39.19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39.51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39.799999999999997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40.08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40.31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40.54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40.76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40.94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41.1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41.23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41.35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41.48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2">
      <c r="A17" s="243" t="s">
        <v>133</v>
      </c>
      <c r="B17" s="244" t="s">
        <v>179</v>
      </c>
      <c r="C17">
        <v>22.75</v>
      </c>
      <c r="D17">
        <v>19.228999999999999</v>
      </c>
      <c r="E17">
        <v>22.197000000000003</v>
      </c>
      <c r="F17">
        <v>22.585000000000001</v>
      </c>
      <c r="G17">
        <v>22.648</v>
      </c>
      <c r="H17">
        <v>22.707000000000001</v>
      </c>
      <c r="I17">
        <v>23.3</v>
      </c>
      <c r="J17">
        <v>22.79</v>
      </c>
      <c r="K17">
        <v>22.75</v>
      </c>
      <c r="L17">
        <v>33.664999999999999</v>
      </c>
      <c r="M17">
        <v>35.629000000000005</v>
      </c>
      <c r="N17">
        <v>28.074999999999999</v>
      </c>
      <c r="O17">
        <v>25.734000000000002</v>
      </c>
      <c r="P17">
        <v>24.584</v>
      </c>
      <c r="Q17">
        <v>22.669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23.339000000000002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24.44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25.026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25.568000000000001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26.037000000000003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26.291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26.658000000000001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27.134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27.406000000000002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27.693000000000001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27.922000000000001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28.031000000000002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28.096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28.387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28.516000000000002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27.563000000000002</v>
      </c>
      <c r="F21">
        <v>27.563000000000002</v>
      </c>
      <c r="G21">
        <v>26.063000000000002</v>
      </c>
      <c r="H21">
        <v>23.625</v>
      </c>
      <c r="I21">
        <v>21.938000000000002</v>
      </c>
      <c r="J21">
        <v>20.625</v>
      </c>
      <c r="K21">
        <v>21.563000000000002</v>
      </c>
      <c r="L21">
        <v>30.938000000000002</v>
      </c>
      <c r="M21">
        <v>36.375</v>
      </c>
      <c r="N21">
        <v>31.125</v>
      </c>
      <c r="O21">
        <v>27.75</v>
      </c>
      <c r="P21">
        <v>25.5</v>
      </c>
      <c r="Q21">
        <v>27.1875</v>
      </c>
      <c r="R21">
        <v>30.375</v>
      </c>
      <c r="S21">
        <v>30</v>
      </c>
      <c r="T21">
        <v>25.875</v>
      </c>
      <c r="U21">
        <v>23.625</v>
      </c>
      <c r="V21">
        <v>21</v>
      </c>
      <c r="W21">
        <v>21.75</v>
      </c>
      <c r="X21">
        <v>35.625</v>
      </c>
      <c r="Y21">
        <v>41.625</v>
      </c>
      <c r="Z21">
        <v>34.313000000000002</v>
      </c>
      <c r="AA21">
        <v>29.438000000000002</v>
      </c>
      <c r="AB21">
        <v>26.625</v>
      </c>
      <c r="AC21">
        <v>28.125</v>
      </c>
      <c r="AD21">
        <v>30.488000000000003</v>
      </c>
      <c r="AE21">
        <v>30.164999999999999</v>
      </c>
      <c r="AF21">
        <v>26.617000000000001</v>
      </c>
      <c r="AG21">
        <v>24.69</v>
      </c>
      <c r="AH21">
        <v>22.433</v>
      </c>
      <c r="AI21">
        <v>23.077999999999999</v>
      </c>
      <c r="AJ21">
        <v>34.994999999999997</v>
      </c>
      <c r="AK21">
        <v>40.148000000000003</v>
      </c>
      <c r="AL21">
        <v>33.869999999999997</v>
      </c>
      <c r="AM21">
        <v>29.684999999999999</v>
      </c>
      <c r="AN21">
        <v>27.27</v>
      </c>
      <c r="AO21">
        <v>28.56</v>
      </c>
      <c r="AP21">
        <v>30.614999999999998</v>
      </c>
      <c r="AQ21">
        <v>30.337</v>
      </c>
      <c r="AR21">
        <v>27.3</v>
      </c>
      <c r="AS21">
        <v>25.641999999999999</v>
      </c>
      <c r="AT21">
        <v>23.707000000000001</v>
      </c>
      <c r="AU21">
        <v>24.262</v>
      </c>
      <c r="AV21">
        <v>34.5</v>
      </c>
      <c r="AW21">
        <v>38.924999999999997</v>
      </c>
      <c r="AX21">
        <v>33.532000000000004</v>
      </c>
      <c r="AY21">
        <v>29.94</v>
      </c>
      <c r="AZ21">
        <v>27.87</v>
      </c>
      <c r="BA21">
        <v>28.973000000000003</v>
      </c>
      <c r="BB21">
        <v>30.863000000000003</v>
      </c>
      <c r="BC21">
        <v>30.614999999999998</v>
      </c>
      <c r="BD21">
        <v>27.848000000000003</v>
      </c>
      <c r="BE21">
        <v>26.34</v>
      </c>
      <c r="BF21">
        <v>24.577999999999999</v>
      </c>
      <c r="BG21">
        <v>25.08</v>
      </c>
      <c r="BH21">
        <v>34.402999999999999</v>
      </c>
      <c r="BI21">
        <v>38.43</v>
      </c>
      <c r="BJ21">
        <v>33.524999999999999</v>
      </c>
      <c r="BK21">
        <v>30.247</v>
      </c>
      <c r="BL21">
        <v>28.364999999999998</v>
      </c>
      <c r="BM21">
        <v>29.37</v>
      </c>
      <c r="BN21">
        <v>31.117000000000001</v>
      </c>
      <c r="BO21">
        <v>30.892000000000003</v>
      </c>
      <c r="BP21">
        <v>28.372</v>
      </c>
      <c r="BQ21">
        <v>27</v>
      </c>
      <c r="BR21">
        <v>25.395</v>
      </c>
      <c r="BS21">
        <v>25.86</v>
      </c>
      <c r="BT21">
        <v>34.343000000000004</v>
      </c>
      <c r="BU21">
        <v>38.01</v>
      </c>
      <c r="BV21">
        <v>33.54</v>
      </c>
      <c r="BW21">
        <v>30.57</v>
      </c>
      <c r="BX21">
        <v>28.852</v>
      </c>
      <c r="BY21">
        <v>29.767000000000003</v>
      </c>
      <c r="BZ21">
        <v>31.433</v>
      </c>
      <c r="CA21">
        <v>31.223000000000003</v>
      </c>
      <c r="CB21">
        <v>28.875</v>
      </c>
      <c r="CC21">
        <v>27.6</v>
      </c>
      <c r="CD21">
        <v>26.108000000000001</v>
      </c>
      <c r="CE21">
        <v>26.543000000000003</v>
      </c>
      <c r="CF21">
        <v>34.44</v>
      </c>
      <c r="CG21">
        <v>37.852000000000004</v>
      </c>
      <c r="CH21">
        <v>33.697000000000003</v>
      </c>
      <c r="CI21">
        <v>30.922000000000001</v>
      </c>
      <c r="CJ21">
        <v>29.324999999999999</v>
      </c>
      <c r="CK21">
        <v>30.188000000000002</v>
      </c>
      <c r="CL21">
        <v>31.754999999999999</v>
      </c>
      <c r="CM21">
        <v>31.56</v>
      </c>
      <c r="CN21">
        <v>29.378</v>
      </c>
      <c r="CO21">
        <v>28.184999999999999</v>
      </c>
      <c r="CP21">
        <v>26.797000000000001</v>
      </c>
      <c r="CQ21">
        <v>27.203000000000003</v>
      </c>
      <c r="CR21">
        <v>34.553000000000004</v>
      </c>
      <c r="CS21">
        <v>37.74</v>
      </c>
      <c r="CT21">
        <v>33.862000000000002</v>
      </c>
      <c r="CU21">
        <v>31.282</v>
      </c>
      <c r="CV21">
        <v>29.797000000000001</v>
      </c>
      <c r="CW21">
        <v>30.593</v>
      </c>
      <c r="CX21">
        <v>32.078000000000003</v>
      </c>
      <c r="CY21">
        <v>31.898000000000003</v>
      </c>
      <c r="CZ21">
        <v>29.864999999999998</v>
      </c>
      <c r="DA21">
        <v>28.762</v>
      </c>
      <c r="DB21">
        <v>27.465</v>
      </c>
      <c r="DC21">
        <v>27.84</v>
      </c>
      <c r="DD21">
        <v>34.688000000000002</v>
      </c>
      <c r="DE21">
        <v>37.65</v>
      </c>
      <c r="DF21">
        <v>34.049999999999997</v>
      </c>
      <c r="DG21">
        <v>31.642000000000003</v>
      </c>
      <c r="DH21">
        <v>30.262</v>
      </c>
      <c r="DI21">
        <v>31.004999999999999</v>
      </c>
      <c r="DJ21">
        <v>32.407000000000004</v>
      </c>
      <c r="DK21">
        <v>32.242000000000004</v>
      </c>
      <c r="DL21">
        <v>30.344999999999999</v>
      </c>
      <c r="DM21">
        <v>29.317</v>
      </c>
      <c r="DN21">
        <v>28.117000000000001</v>
      </c>
      <c r="DO21">
        <v>28.462</v>
      </c>
      <c r="DP21">
        <v>34.837000000000003</v>
      </c>
      <c r="DQ21">
        <v>37.597000000000001</v>
      </c>
      <c r="DR21">
        <v>34.244999999999997</v>
      </c>
      <c r="DS21">
        <v>32.01</v>
      </c>
      <c r="DT21">
        <v>30.72</v>
      </c>
      <c r="DU21">
        <v>31.41</v>
      </c>
      <c r="DV21">
        <v>32.737000000000002</v>
      </c>
      <c r="DW21">
        <v>32.58</v>
      </c>
      <c r="DX21">
        <v>30.824999999999999</v>
      </c>
      <c r="DY21">
        <v>29.864999999999998</v>
      </c>
      <c r="DZ21">
        <v>28.747</v>
      </c>
      <c r="EA21">
        <v>29.07</v>
      </c>
      <c r="EB21">
        <v>35.002000000000002</v>
      </c>
      <c r="EC21">
        <v>37.575000000000003</v>
      </c>
      <c r="ED21">
        <v>34.447000000000003</v>
      </c>
      <c r="EE21">
        <v>32.369999999999997</v>
      </c>
      <c r="EF21">
        <v>31.17</v>
      </c>
      <c r="EG21">
        <v>31.815000000000001</v>
      </c>
      <c r="EH21">
        <v>33.119999999999997</v>
      </c>
      <c r="EI21">
        <v>32.962000000000003</v>
      </c>
      <c r="EJ21">
        <v>31.184999999999999</v>
      </c>
      <c r="EK21">
        <v>30.21</v>
      </c>
      <c r="EL21">
        <v>29.078000000000003</v>
      </c>
      <c r="EM21">
        <v>29.407</v>
      </c>
      <c r="EN21">
        <v>35.414999999999999</v>
      </c>
      <c r="EO21">
        <v>38.01</v>
      </c>
      <c r="EP21">
        <v>34.852000000000004</v>
      </c>
      <c r="EQ21">
        <v>32.744999999999997</v>
      </c>
      <c r="ER21">
        <v>31.53</v>
      </c>
      <c r="ES21">
        <v>32.182000000000002</v>
      </c>
      <c r="ET21">
        <v>33.502000000000002</v>
      </c>
      <c r="EU21">
        <v>33.344999999999999</v>
      </c>
      <c r="EV21">
        <v>31.545000000000002</v>
      </c>
      <c r="EW21">
        <v>30.563000000000002</v>
      </c>
      <c r="EX21">
        <v>29.414999999999999</v>
      </c>
      <c r="EY21">
        <v>29.745000000000001</v>
      </c>
      <c r="EZ21">
        <v>35.82</v>
      </c>
      <c r="FA21">
        <v>38.453000000000003</v>
      </c>
      <c r="FB21">
        <v>35.25</v>
      </c>
      <c r="FC21">
        <v>33.119999999999997</v>
      </c>
      <c r="FD21">
        <v>31.898000000000003</v>
      </c>
      <c r="FE21">
        <v>32.557000000000002</v>
      </c>
      <c r="FF21">
        <v>33.884999999999998</v>
      </c>
      <c r="FG21">
        <v>33.72</v>
      </c>
      <c r="FH21">
        <v>31.898000000000003</v>
      </c>
      <c r="FI21">
        <v>30.907</v>
      </c>
      <c r="FJ21">
        <v>29.753</v>
      </c>
      <c r="FK21">
        <v>30.082000000000001</v>
      </c>
      <c r="FL21">
        <v>36.233000000000004</v>
      </c>
      <c r="FM21">
        <v>38.888000000000005</v>
      </c>
      <c r="FN21">
        <v>35.655000000000001</v>
      </c>
      <c r="FO21">
        <v>33.502000000000002</v>
      </c>
      <c r="FP21">
        <v>32.258000000000003</v>
      </c>
      <c r="FQ21">
        <v>32.924999999999997</v>
      </c>
      <c r="FR21">
        <v>34.267000000000003</v>
      </c>
      <c r="FS21">
        <v>34.102000000000004</v>
      </c>
      <c r="FT21">
        <v>32.258000000000003</v>
      </c>
      <c r="FU21">
        <v>31.26</v>
      </c>
      <c r="FV21">
        <v>30.082000000000001</v>
      </c>
      <c r="FW21">
        <v>30.427000000000003</v>
      </c>
      <c r="FX21">
        <v>36.638000000000005</v>
      </c>
      <c r="FY21">
        <v>39.322000000000003</v>
      </c>
      <c r="FZ21">
        <v>36.053000000000004</v>
      </c>
      <c r="GA21">
        <v>33.877000000000002</v>
      </c>
      <c r="GB21">
        <v>32.625</v>
      </c>
      <c r="GC21">
        <v>33.299999999999997</v>
      </c>
      <c r="GD21">
        <v>34.65</v>
      </c>
      <c r="GE21">
        <v>34.484999999999999</v>
      </c>
      <c r="GF21">
        <v>32.617000000000004</v>
      </c>
      <c r="GG21">
        <v>31.605</v>
      </c>
      <c r="GH21">
        <v>30.42</v>
      </c>
      <c r="GI21">
        <v>30.765000000000001</v>
      </c>
      <c r="GJ21">
        <v>37.042000000000002</v>
      </c>
      <c r="GK21">
        <v>39.765000000000001</v>
      </c>
      <c r="GL21">
        <v>36.457999999999998</v>
      </c>
      <c r="GM21">
        <v>34.252000000000002</v>
      </c>
      <c r="GN21">
        <v>32.984999999999999</v>
      </c>
      <c r="GO21">
        <v>33.667000000000002</v>
      </c>
      <c r="GP21">
        <v>35.032000000000004</v>
      </c>
      <c r="GQ21">
        <v>34.86</v>
      </c>
      <c r="GR21">
        <v>32.977000000000004</v>
      </c>
      <c r="GS21">
        <v>31.95</v>
      </c>
      <c r="GT21">
        <v>30.758000000000003</v>
      </c>
      <c r="GU21">
        <v>31.102</v>
      </c>
      <c r="GV21">
        <v>37.454999999999998</v>
      </c>
      <c r="GW21">
        <v>40.200000000000003</v>
      </c>
      <c r="GX21">
        <v>36.854999999999997</v>
      </c>
      <c r="GY21">
        <v>34.634999999999998</v>
      </c>
      <c r="GZ21">
        <v>33.344999999999999</v>
      </c>
      <c r="HA21">
        <v>34.034999999999997</v>
      </c>
      <c r="HB21">
        <v>35.414999999999999</v>
      </c>
      <c r="HC21">
        <v>35.242000000000004</v>
      </c>
      <c r="HD21">
        <v>33.337000000000003</v>
      </c>
      <c r="HE21">
        <v>32.303000000000004</v>
      </c>
      <c r="HF21">
        <v>31.087</v>
      </c>
      <c r="HG21">
        <v>31.44</v>
      </c>
      <c r="HH21">
        <v>37.86</v>
      </c>
      <c r="HI21">
        <v>40.634999999999998</v>
      </c>
      <c r="HJ21">
        <v>37.26</v>
      </c>
      <c r="HK21">
        <v>35.01</v>
      </c>
      <c r="HL21">
        <v>33.712000000000003</v>
      </c>
      <c r="HM21">
        <v>34.409999999999997</v>
      </c>
      <c r="HN21">
        <v>35.797000000000004</v>
      </c>
      <c r="HO21">
        <v>35.625</v>
      </c>
      <c r="HP21">
        <v>33.697000000000003</v>
      </c>
      <c r="HQ21">
        <v>32.648000000000003</v>
      </c>
      <c r="HR21">
        <v>31.425000000000001</v>
      </c>
      <c r="HS21">
        <v>31.777000000000001</v>
      </c>
      <c r="HT21">
        <v>38.265000000000001</v>
      </c>
      <c r="HU21">
        <v>41.078000000000003</v>
      </c>
      <c r="HV21">
        <v>37.657000000000004</v>
      </c>
      <c r="HW21">
        <v>35.384999999999998</v>
      </c>
      <c r="HX21">
        <v>34.072000000000003</v>
      </c>
      <c r="HY21">
        <v>34.777999999999999</v>
      </c>
      <c r="HZ21">
        <v>35.797000000000004</v>
      </c>
      <c r="IA21">
        <v>35.625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27.75</v>
      </c>
      <c r="F22">
        <v>27.563000000000002</v>
      </c>
      <c r="G22">
        <v>25.988</v>
      </c>
      <c r="H22">
        <v>23.625</v>
      </c>
      <c r="I22">
        <v>23.438000000000002</v>
      </c>
      <c r="J22">
        <v>22.5</v>
      </c>
      <c r="K22">
        <v>23.438000000000002</v>
      </c>
      <c r="L22">
        <v>33.188000000000002</v>
      </c>
      <c r="M22">
        <v>38.25</v>
      </c>
      <c r="N22">
        <v>33.75</v>
      </c>
      <c r="O22">
        <v>27.75</v>
      </c>
      <c r="P22">
        <v>25.5</v>
      </c>
      <c r="Q22">
        <v>27.188000000000002</v>
      </c>
      <c r="R22">
        <v>30.375</v>
      </c>
      <c r="S22">
        <v>30.188000000000002</v>
      </c>
      <c r="T22">
        <v>26.063000000000002</v>
      </c>
      <c r="U22">
        <v>26.25</v>
      </c>
      <c r="V22">
        <v>23.625</v>
      </c>
      <c r="W22">
        <v>24.188000000000002</v>
      </c>
      <c r="X22">
        <v>39</v>
      </c>
      <c r="Y22">
        <v>44.25</v>
      </c>
      <c r="Z22">
        <v>36.938000000000002</v>
      </c>
      <c r="AA22">
        <v>29.625</v>
      </c>
      <c r="AB22">
        <v>26.813000000000002</v>
      </c>
      <c r="AC22">
        <v>28.313000000000002</v>
      </c>
      <c r="AD22">
        <v>30.683</v>
      </c>
      <c r="AE22">
        <v>30.524999999999999</v>
      </c>
      <c r="AF22">
        <v>26.984999999999999</v>
      </c>
      <c r="AG22">
        <v>27.15</v>
      </c>
      <c r="AH22">
        <v>24.891999999999999</v>
      </c>
      <c r="AI22">
        <v>25.38</v>
      </c>
      <c r="AJ22">
        <v>38.1</v>
      </c>
      <c r="AK22">
        <v>42.608000000000004</v>
      </c>
      <c r="AL22">
        <v>36.33</v>
      </c>
      <c r="AM22">
        <v>30.052000000000003</v>
      </c>
      <c r="AN22">
        <v>27.637</v>
      </c>
      <c r="AO22">
        <v>28.927000000000003</v>
      </c>
      <c r="AP22">
        <v>31.05</v>
      </c>
      <c r="AQ22">
        <v>30.922000000000001</v>
      </c>
      <c r="AR22">
        <v>27.878</v>
      </c>
      <c r="AS22">
        <v>28.02</v>
      </c>
      <c r="AT22">
        <v>26.085000000000001</v>
      </c>
      <c r="AU22">
        <v>26.504999999999999</v>
      </c>
      <c r="AV22">
        <v>37.454999999999998</v>
      </c>
      <c r="AW22">
        <v>41.333000000000006</v>
      </c>
      <c r="AX22">
        <v>35.94</v>
      </c>
      <c r="AY22">
        <v>30.54</v>
      </c>
      <c r="AZ22">
        <v>28.47</v>
      </c>
      <c r="BA22">
        <v>29.58</v>
      </c>
      <c r="BB22">
        <v>31.62</v>
      </c>
      <c r="BC22">
        <v>31.5</v>
      </c>
      <c r="BD22">
        <v>28.71</v>
      </c>
      <c r="BE22">
        <v>28.844999999999999</v>
      </c>
      <c r="BF22">
        <v>27.074999999999999</v>
      </c>
      <c r="BG22">
        <v>27.457000000000001</v>
      </c>
      <c r="BH22">
        <v>37.484999999999999</v>
      </c>
      <c r="BI22">
        <v>41.047000000000004</v>
      </c>
      <c r="BJ22">
        <v>36.104999999999997</v>
      </c>
      <c r="BK22">
        <v>31.155000000000001</v>
      </c>
      <c r="BL22">
        <v>29.258000000000003</v>
      </c>
      <c r="BM22">
        <v>30.277000000000001</v>
      </c>
      <c r="BN22">
        <v>32.182000000000002</v>
      </c>
      <c r="BO22">
        <v>32.078000000000003</v>
      </c>
      <c r="BP22">
        <v>29.527000000000001</v>
      </c>
      <c r="BQ22">
        <v>29.648</v>
      </c>
      <c r="BR22">
        <v>28.02</v>
      </c>
      <c r="BS22">
        <v>28.38</v>
      </c>
      <c r="BT22">
        <v>37.568000000000005</v>
      </c>
      <c r="BU22">
        <v>40.822000000000003</v>
      </c>
      <c r="BV22">
        <v>36.299999999999997</v>
      </c>
      <c r="BW22">
        <v>31.77</v>
      </c>
      <c r="BX22">
        <v>30.03</v>
      </c>
      <c r="BY22">
        <v>30.968</v>
      </c>
      <c r="BZ22">
        <v>32.752000000000002</v>
      </c>
      <c r="CA22">
        <v>32.648000000000003</v>
      </c>
      <c r="CB22">
        <v>30.262</v>
      </c>
      <c r="CC22">
        <v>30.375</v>
      </c>
      <c r="CD22">
        <v>28.86</v>
      </c>
      <c r="CE22">
        <v>29.19</v>
      </c>
      <c r="CF22">
        <v>37.784999999999997</v>
      </c>
      <c r="CG22">
        <v>40.837000000000003</v>
      </c>
      <c r="CH22">
        <v>36.6</v>
      </c>
      <c r="CI22">
        <v>32.362000000000002</v>
      </c>
      <c r="CJ22">
        <v>30.734999999999999</v>
      </c>
      <c r="CK22">
        <v>31.613000000000003</v>
      </c>
      <c r="CL22">
        <v>33.262999999999998</v>
      </c>
      <c r="CM22">
        <v>33.172000000000004</v>
      </c>
      <c r="CN22">
        <v>30.945</v>
      </c>
      <c r="CO22">
        <v>31.058</v>
      </c>
      <c r="CP22">
        <v>29.64</v>
      </c>
      <c r="CQ22">
        <v>29.954999999999998</v>
      </c>
      <c r="CR22">
        <v>37.994999999999997</v>
      </c>
      <c r="CS22">
        <v>40.852000000000004</v>
      </c>
      <c r="CT22">
        <v>36.892000000000003</v>
      </c>
      <c r="CU22">
        <v>32.932000000000002</v>
      </c>
      <c r="CV22">
        <v>31.418000000000003</v>
      </c>
      <c r="CW22">
        <v>32.234999999999999</v>
      </c>
      <c r="CX22">
        <v>34.020000000000003</v>
      </c>
      <c r="CY22">
        <v>33.93</v>
      </c>
      <c r="CZ22">
        <v>31.837000000000003</v>
      </c>
      <c r="DA22">
        <v>31.942</v>
      </c>
      <c r="DB22">
        <v>30.608000000000001</v>
      </c>
      <c r="DC22">
        <v>30.9</v>
      </c>
      <c r="DD22">
        <v>38.468000000000004</v>
      </c>
      <c r="DE22">
        <v>41.16</v>
      </c>
      <c r="DF22">
        <v>37.432000000000002</v>
      </c>
      <c r="DG22">
        <v>33.712000000000003</v>
      </c>
      <c r="DH22">
        <v>32.28</v>
      </c>
      <c r="DI22">
        <v>33.053000000000004</v>
      </c>
      <c r="DJ22">
        <v>34.770000000000003</v>
      </c>
      <c r="DK22">
        <v>34.688000000000002</v>
      </c>
      <c r="DL22">
        <v>32.722000000000001</v>
      </c>
      <c r="DM22">
        <v>32.82</v>
      </c>
      <c r="DN22">
        <v>31.567</v>
      </c>
      <c r="DO22">
        <v>31.844999999999999</v>
      </c>
      <c r="DP22">
        <v>38.954999999999998</v>
      </c>
      <c r="DQ22">
        <v>41.49</v>
      </c>
      <c r="DR22">
        <v>37.987499999999997</v>
      </c>
      <c r="DS22">
        <v>34.484999999999999</v>
      </c>
      <c r="DT22">
        <v>33.142000000000003</v>
      </c>
      <c r="DU22">
        <v>33.869999999999997</v>
      </c>
      <c r="DV22">
        <v>35.520000000000003</v>
      </c>
      <c r="DW22">
        <v>35.445</v>
      </c>
      <c r="DX22">
        <v>33.6</v>
      </c>
      <c r="DY22">
        <v>33.69</v>
      </c>
      <c r="DZ22">
        <v>32.512999999999998</v>
      </c>
      <c r="EA22">
        <v>32.774999999999999</v>
      </c>
      <c r="EB22">
        <v>39.465000000000003</v>
      </c>
      <c r="EC22">
        <v>41.843000000000004</v>
      </c>
      <c r="ED22">
        <v>38.549999999999997</v>
      </c>
      <c r="EE22">
        <v>35.258000000000003</v>
      </c>
      <c r="EF22">
        <v>33.998000000000005</v>
      </c>
      <c r="EG22">
        <v>34.688000000000002</v>
      </c>
      <c r="EH22">
        <v>36.270000000000003</v>
      </c>
      <c r="EI22">
        <v>36.195</v>
      </c>
      <c r="EJ22">
        <v>34.305</v>
      </c>
      <c r="EK22">
        <v>34.402999999999999</v>
      </c>
      <c r="EL22">
        <v>33.203000000000003</v>
      </c>
      <c r="EM22">
        <v>33.465000000000003</v>
      </c>
      <c r="EN22">
        <v>40.29</v>
      </c>
      <c r="EO22">
        <v>42.72</v>
      </c>
      <c r="EP22">
        <v>39.36</v>
      </c>
      <c r="EQ22">
        <v>36</v>
      </c>
      <c r="ER22">
        <v>34.718000000000004</v>
      </c>
      <c r="ES22">
        <v>35.414999999999999</v>
      </c>
      <c r="ET22">
        <v>37.020000000000003</v>
      </c>
      <c r="EU22">
        <v>36.945</v>
      </c>
      <c r="EV22">
        <v>35.01</v>
      </c>
      <c r="EW22">
        <v>35.108000000000004</v>
      </c>
      <c r="EX22">
        <v>33.884999999999998</v>
      </c>
      <c r="EY22">
        <v>34.155000000000001</v>
      </c>
      <c r="EZ22">
        <v>41.123000000000005</v>
      </c>
      <c r="FA22">
        <v>43.597000000000001</v>
      </c>
      <c r="FB22">
        <v>40.17</v>
      </c>
      <c r="FC22">
        <v>36.742000000000004</v>
      </c>
      <c r="FD22">
        <v>35.43</v>
      </c>
      <c r="FE22">
        <v>36.142000000000003</v>
      </c>
      <c r="FF22">
        <v>37.770000000000003</v>
      </c>
      <c r="FG22">
        <v>37.688000000000002</v>
      </c>
      <c r="FH22">
        <v>35.722000000000001</v>
      </c>
      <c r="FI22">
        <v>35.82</v>
      </c>
      <c r="FJ22">
        <v>34.568000000000005</v>
      </c>
      <c r="FK22">
        <v>34.844999999999999</v>
      </c>
      <c r="FL22">
        <v>41.954999999999998</v>
      </c>
      <c r="FM22">
        <v>44.483000000000004</v>
      </c>
      <c r="FN22">
        <v>40.987499999999997</v>
      </c>
      <c r="FO22">
        <v>37.484999999999999</v>
      </c>
      <c r="FP22">
        <v>36.142000000000003</v>
      </c>
      <c r="FQ22">
        <v>36.877000000000002</v>
      </c>
      <c r="FR22">
        <v>38.520000000000003</v>
      </c>
      <c r="FS22">
        <v>38.438000000000002</v>
      </c>
      <c r="FT22">
        <v>36.428000000000004</v>
      </c>
      <c r="FU22">
        <v>36.532000000000004</v>
      </c>
      <c r="FV22">
        <v>35.258000000000003</v>
      </c>
      <c r="FW22">
        <v>35.534999999999997</v>
      </c>
      <c r="FX22">
        <v>42.788000000000004</v>
      </c>
      <c r="FY22">
        <v>45.36</v>
      </c>
      <c r="FZ22">
        <v>41.797000000000004</v>
      </c>
      <c r="GA22">
        <v>38.227000000000004</v>
      </c>
      <c r="GB22">
        <v>36.862000000000002</v>
      </c>
      <c r="GC22">
        <v>37.604999999999997</v>
      </c>
      <c r="GD22">
        <v>39.270000000000003</v>
      </c>
      <c r="GE22">
        <v>39.188000000000002</v>
      </c>
      <c r="GF22">
        <v>37.14</v>
      </c>
      <c r="GG22">
        <v>37.237000000000002</v>
      </c>
      <c r="GH22">
        <v>35.94</v>
      </c>
      <c r="GI22">
        <v>36.225000000000001</v>
      </c>
      <c r="GJ22">
        <v>43.62</v>
      </c>
      <c r="GK22">
        <v>46.244999999999997</v>
      </c>
      <c r="GL22">
        <v>42.608000000000004</v>
      </c>
      <c r="GM22">
        <v>38.97</v>
      </c>
      <c r="GN22">
        <v>37.575000000000003</v>
      </c>
      <c r="GO22">
        <v>38.332999999999998</v>
      </c>
      <c r="GP22">
        <v>40.020000000000003</v>
      </c>
      <c r="GQ22">
        <v>39.93</v>
      </c>
      <c r="GR22">
        <v>37.844999999999999</v>
      </c>
      <c r="GS22">
        <v>37.950000000000003</v>
      </c>
      <c r="GT22">
        <v>36.623000000000005</v>
      </c>
      <c r="GU22">
        <v>36.914999999999999</v>
      </c>
      <c r="GV22">
        <v>44.445</v>
      </c>
      <c r="GW22">
        <v>47.123000000000005</v>
      </c>
      <c r="GX22">
        <v>43.417000000000002</v>
      </c>
      <c r="GY22">
        <v>39.712000000000003</v>
      </c>
      <c r="GZ22">
        <v>38.295000000000002</v>
      </c>
      <c r="HA22">
        <v>39.06</v>
      </c>
      <c r="HB22">
        <v>40.770000000000003</v>
      </c>
      <c r="HC22">
        <v>40.68</v>
      </c>
      <c r="HD22">
        <v>38.557000000000002</v>
      </c>
      <c r="HE22">
        <v>38.663000000000004</v>
      </c>
      <c r="HF22">
        <v>37.313000000000002</v>
      </c>
      <c r="HG22">
        <v>37.604999999999997</v>
      </c>
      <c r="HH22">
        <v>45.277999999999999</v>
      </c>
      <c r="HI22">
        <v>48.008000000000003</v>
      </c>
      <c r="HJ22">
        <v>44.227000000000004</v>
      </c>
      <c r="HK22">
        <v>40.454999999999998</v>
      </c>
      <c r="HL22">
        <v>39.008000000000003</v>
      </c>
      <c r="HM22">
        <v>39.788000000000004</v>
      </c>
      <c r="HN22">
        <v>41.52</v>
      </c>
      <c r="HO22">
        <v>41.43</v>
      </c>
      <c r="HP22">
        <v>39.263000000000005</v>
      </c>
      <c r="HQ22">
        <v>39.367000000000004</v>
      </c>
      <c r="HR22">
        <v>37.994999999999997</v>
      </c>
      <c r="HS22">
        <v>38.303000000000004</v>
      </c>
      <c r="HT22">
        <v>46.11</v>
      </c>
      <c r="HU22">
        <v>48.884999999999998</v>
      </c>
      <c r="HV22">
        <v>45.038000000000004</v>
      </c>
      <c r="HW22">
        <v>41.197000000000003</v>
      </c>
      <c r="HX22">
        <v>39.72</v>
      </c>
      <c r="HY22">
        <v>40.523000000000003</v>
      </c>
      <c r="HZ22">
        <v>41.52</v>
      </c>
      <c r="IA22">
        <v>41.43</v>
      </c>
    </row>
    <row r="23" spans="1:235" ht="13.2" x14ac:dyDescent="0.25">
      <c r="A23" t="s">
        <v>131</v>
      </c>
      <c r="B23" s="248" t="s">
        <v>181</v>
      </c>
      <c r="C23">
        <v>21.38</v>
      </c>
      <c r="D23">
        <v>22.31</v>
      </c>
      <c r="E23">
        <v>27.563000000000002</v>
      </c>
      <c r="F23">
        <v>27.563000000000002</v>
      </c>
      <c r="G23">
        <v>26.813000000000002</v>
      </c>
      <c r="H23">
        <v>25.875</v>
      </c>
      <c r="I23">
        <v>23.625</v>
      </c>
      <c r="J23">
        <v>23.438000000000002</v>
      </c>
      <c r="K23">
        <v>28.313000000000002</v>
      </c>
      <c r="L23">
        <v>34.688000000000002</v>
      </c>
      <c r="M23">
        <v>40.125</v>
      </c>
      <c r="N23">
        <v>33.563000000000002</v>
      </c>
      <c r="O23">
        <v>28.688000000000002</v>
      </c>
      <c r="P23">
        <v>27</v>
      </c>
      <c r="Q23">
        <v>29.438000000000002</v>
      </c>
      <c r="R23">
        <v>32.25</v>
      </c>
      <c r="S23">
        <v>30.75</v>
      </c>
      <c r="T23">
        <v>29.25</v>
      </c>
      <c r="U23">
        <v>26.625</v>
      </c>
      <c r="V23">
        <v>26.813000000000002</v>
      </c>
      <c r="W23">
        <v>30.563000000000002</v>
      </c>
      <c r="X23">
        <v>38.25</v>
      </c>
      <c r="Y23">
        <v>44.625</v>
      </c>
      <c r="Z23">
        <v>41.063000000000002</v>
      </c>
      <c r="AA23">
        <v>31.313000000000002</v>
      </c>
      <c r="AB23">
        <v>30</v>
      </c>
      <c r="AC23">
        <v>30.563000000000002</v>
      </c>
      <c r="AD23">
        <v>32.61</v>
      </c>
      <c r="AE23">
        <v>31.328000000000003</v>
      </c>
      <c r="AF23">
        <v>30.038</v>
      </c>
      <c r="AG23">
        <v>27.788</v>
      </c>
      <c r="AH23">
        <v>27.945</v>
      </c>
      <c r="AI23">
        <v>31.163</v>
      </c>
      <c r="AJ23">
        <v>37.763000000000005</v>
      </c>
      <c r="AK23">
        <v>43.23</v>
      </c>
      <c r="AL23">
        <v>40.17</v>
      </c>
      <c r="AM23">
        <v>31.808</v>
      </c>
      <c r="AN23">
        <v>30.683</v>
      </c>
      <c r="AO23">
        <v>31.163</v>
      </c>
      <c r="AP23">
        <v>32.924999999999997</v>
      </c>
      <c r="AQ23">
        <v>31.823</v>
      </c>
      <c r="AR23">
        <v>30.72</v>
      </c>
      <c r="AS23">
        <v>28.793000000000003</v>
      </c>
      <c r="AT23">
        <v>28.927000000000003</v>
      </c>
      <c r="AU23">
        <v>31.688000000000002</v>
      </c>
      <c r="AV23">
        <v>37.335000000000001</v>
      </c>
      <c r="AW23">
        <v>42.023000000000003</v>
      </c>
      <c r="AX23">
        <v>39.405000000000001</v>
      </c>
      <c r="AY23">
        <v>32.234999999999999</v>
      </c>
      <c r="AZ23">
        <v>31.274999999999999</v>
      </c>
      <c r="BA23">
        <v>31.688000000000002</v>
      </c>
      <c r="BB23">
        <v>33.18</v>
      </c>
      <c r="BC23">
        <v>32.182000000000002</v>
      </c>
      <c r="BD23">
        <v>31.177000000000003</v>
      </c>
      <c r="BE23">
        <v>29.43</v>
      </c>
      <c r="BF23">
        <v>29.558</v>
      </c>
      <c r="BG23">
        <v>32.055</v>
      </c>
      <c r="BH23">
        <v>37.178000000000004</v>
      </c>
      <c r="BI23">
        <v>41.422000000000004</v>
      </c>
      <c r="BJ23">
        <v>39.053000000000004</v>
      </c>
      <c r="BK23">
        <v>32.557000000000002</v>
      </c>
      <c r="BL23">
        <v>31.688000000000002</v>
      </c>
      <c r="BM23">
        <v>32.063000000000002</v>
      </c>
      <c r="BN23">
        <v>33.428000000000004</v>
      </c>
      <c r="BO23">
        <v>32.527999999999999</v>
      </c>
      <c r="BP23">
        <v>31.62</v>
      </c>
      <c r="BQ23">
        <v>30.038</v>
      </c>
      <c r="BR23">
        <v>30.15</v>
      </c>
      <c r="BS23">
        <v>32.414999999999999</v>
      </c>
      <c r="BT23">
        <v>37.049999999999997</v>
      </c>
      <c r="BU23">
        <v>40.898000000000003</v>
      </c>
      <c r="BV23">
        <v>38.752000000000002</v>
      </c>
      <c r="BW23">
        <v>32.865000000000002</v>
      </c>
      <c r="BX23">
        <v>32.078000000000003</v>
      </c>
      <c r="BY23">
        <v>32.414999999999999</v>
      </c>
      <c r="BZ23">
        <v>33.667000000000002</v>
      </c>
      <c r="CA23">
        <v>32.835000000000001</v>
      </c>
      <c r="CB23">
        <v>31.995000000000001</v>
      </c>
      <c r="CC23">
        <v>30.532</v>
      </c>
      <c r="CD23">
        <v>30.637</v>
      </c>
      <c r="CE23">
        <v>32.729999999999997</v>
      </c>
      <c r="CF23">
        <v>37.027999999999999</v>
      </c>
      <c r="CG23">
        <v>40.590000000000003</v>
      </c>
      <c r="CH23">
        <v>38.602000000000004</v>
      </c>
      <c r="CI23">
        <v>33.157000000000004</v>
      </c>
      <c r="CJ23">
        <v>32.422000000000004</v>
      </c>
      <c r="CK23">
        <v>32.737000000000002</v>
      </c>
      <c r="CL23">
        <v>33.945</v>
      </c>
      <c r="CM23">
        <v>33.172000000000004</v>
      </c>
      <c r="CN23">
        <v>32.392000000000003</v>
      </c>
      <c r="CO23">
        <v>31.035</v>
      </c>
      <c r="CP23">
        <v>31.133000000000003</v>
      </c>
      <c r="CQ23">
        <v>33.082999999999998</v>
      </c>
      <c r="CR23">
        <v>37.064999999999998</v>
      </c>
      <c r="CS23">
        <v>40.373000000000005</v>
      </c>
      <c r="CT23">
        <v>38.527999999999999</v>
      </c>
      <c r="CU23">
        <v>33.472000000000001</v>
      </c>
      <c r="CV23">
        <v>32.797000000000004</v>
      </c>
      <c r="CW23">
        <v>33.090000000000003</v>
      </c>
      <c r="CX23">
        <v>34.222000000000001</v>
      </c>
      <c r="CY23">
        <v>33.502000000000002</v>
      </c>
      <c r="CZ23">
        <v>32.79</v>
      </c>
      <c r="DA23">
        <v>31.53</v>
      </c>
      <c r="DB23">
        <v>31.62</v>
      </c>
      <c r="DC23">
        <v>33.42</v>
      </c>
      <c r="DD23">
        <v>37.117000000000004</v>
      </c>
      <c r="DE23">
        <v>40.178000000000004</v>
      </c>
      <c r="DF23">
        <v>38.468000000000004</v>
      </c>
      <c r="DG23">
        <v>33.788000000000004</v>
      </c>
      <c r="DH23">
        <v>33.157000000000004</v>
      </c>
      <c r="DI23">
        <v>33.435000000000002</v>
      </c>
      <c r="DJ23">
        <v>34.5</v>
      </c>
      <c r="DK23">
        <v>33.832999999999998</v>
      </c>
      <c r="DL23">
        <v>33.172000000000004</v>
      </c>
      <c r="DM23">
        <v>32.002000000000002</v>
      </c>
      <c r="DN23">
        <v>32.085000000000001</v>
      </c>
      <c r="DO23">
        <v>33.758000000000003</v>
      </c>
      <c r="DP23">
        <v>37.185000000000002</v>
      </c>
      <c r="DQ23">
        <v>40.027999999999999</v>
      </c>
      <c r="DR23">
        <v>38.438000000000002</v>
      </c>
      <c r="DS23">
        <v>34.102000000000004</v>
      </c>
      <c r="DT23">
        <v>33.517000000000003</v>
      </c>
      <c r="DU23">
        <v>33.773000000000003</v>
      </c>
      <c r="DV23">
        <v>34.777999999999999</v>
      </c>
      <c r="DW23">
        <v>34.163000000000004</v>
      </c>
      <c r="DX23">
        <v>33.54</v>
      </c>
      <c r="DY23">
        <v>32.46</v>
      </c>
      <c r="DZ23">
        <v>32.542000000000002</v>
      </c>
      <c r="EA23">
        <v>34.087000000000003</v>
      </c>
      <c r="EB23">
        <v>37.267000000000003</v>
      </c>
      <c r="EC23">
        <v>39.9</v>
      </c>
      <c r="ED23">
        <v>38.43</v>
      </c>
      <c r="EE23">
        <v>34.409999999999997</v>
      </c>
      <c r="EF23">
        <v>33.869999999999997</v>
      </c>
      <c r="EG23">
        <v>34.102000000000004</v>
      </c>
      <c r="EH23">
        <v>35.04</v>
      </c>
      <c r="EI23">
        <v>34.417000000000002</v>
      </c>
      <c r="EJ23">
        <v>33.795000000000002</v>
      </c>
      <c r="EK23">
        <v>32.707999999999998</v>
      </c>
      <c r="EL23">
        <v>32.782000000000004</v>
      </c>
      <c r="EM23">
        <v>34.343000000000004</v>
      </c>
      <c r="EN23">
        <v>37.545000000000002</v>
      </c>
      <c r="EO23">
        <v>40.200000000000003</v>
      </c>
      <c r="EP23">
        <v>38.715000000000003</v>
      </c>
      <c r="EQ23">
        <v>34.664999999999999</v>
      </c>
      <c r="ER23">
        <v>34.125</v>
      </c>
      <c r="ES23">
        <v>34.358000000000004</v>
      </c>
      <c r="ET23">
        <v>35.303000000000004</v>
      </c>
      <c r="EU23">
        <v>34.672000000000004</v>
      </c>
      <c r="EV23">
        <v>34.042000000000002</v>
      </c>
      <c r="EW23">
        <v>32.947000000000003</v>
      </c>
      <c r="EX23">
        <v>33.03</v>
      </c>
      <c r="EY23">
        <v>34.604999999999997</v>
      </c>
      <c r="EZ23">
        <v>37.822000000000003</v>
      </c>
      <c r="FA23">
        <v>40.5</v>
      </c>
      <c r="FB23">
        <v>39.008000000000003</v>
      </c>
      <c r="FC23">
        <v>34.92</v>
      </c>
      <c r="FD23">
        <v>34.373000000000005</v>
      </c>
      <c r="FE23">
        <v>34.612000000000002</v>
      </c>
      <c r="FF23">
        <v>35.557000000000002</v>
      </c>
      <c r="FG23">
        <v>34.928000000000004</v>
      </c>
      <c r="FH23">
        <v>34.297000000000004</v>
      </c>
      <c r="FI23">
        <v>33.195</v>
      </c>
      <c r="FJ23">
        <v>33.270000000000003</v>
      </c>
      <c r="FK23">
        <v>34.86</v>
      </c>
      <c r="FL23">
        <v>38.108000000000004</v>
      </c>
      <c r="FM23">
        <v>40.799999999999997</v>
      </c>
      <c r="FN23">
        <v>39.292000000000002</v>
      </c>
      <c r="FO23">
        <v>35.182000000000002</v>
      </c>
      <c r="FP23">
        <v>34.627000000000002</v>
      </c>
      <c r="FQ23">
        <v>34.867000000000004</v>
      </c>
      <c r="FR23">
        <v>35.82</v>
      </c>
      <c r="FS23">
        <v>35.182000000000002</v>
      </c>
      <c r="FT23">
        <v>34.553000000000004</v>
      </c>
      <c r="FU23">
        <v>33.435000000000002</v>
      </c>
      <c r="FV23">
        <v>33.517000000000003</v>
      </c>
      <c r="FW23">
        <v>35.115000000000002</v>
      </c>
      <c r="FX23">
        <v>38.384999999999998</v>
      </c>
      <c r="FY23">
        <v>41.093000000000004</v>
      </c>
      <c r="FZ23">
        <v>39.585000000000001</v>
      </c>
      <c r="GA23">
        <v>35.438000000000002</v>
      </c>
      <c r="GB23">
        <v>34.883000000000003</v>
      </c>
      <c r="GC23">
        <v>35.123000000000005</v>
      </c>
      <c r="GD23">
        <v>36.082999999999998</v>
      </c>
      <c r="GE23">
        <v>35.445</v>
      </c>
      <c r="GF23">
        <v>34.799999999999997</v>
      </c>
      <c r="GG23">
        <v>33.682000000000002</v>
      </c>
      <c r="GH23">
        <v>33.765000000000001</v>
      </c>
      <c r="GI23">
        <v>35.369999999999997</v>
      </c>
      <c r="GJ23">
        <v>38.663000000000004</v>
      </c>
      <c r="GK23">
        <v>41.392000000000003</v>
      </c>
      <c r="GL23">
        <v>39.869999999999997</v>
      </c>
      <c r="GM23">
        <v>35.700000000000003</v>
      </c>
      <c r="GN23">
        <v>35.138000000000005</v>
      </c>
      <c r="GO23">
        <v>35.377000000000002</v>
      </c>
      <c r="GP23">
        <v>36.344999999999999</v>
      </c>
      <c r="GQ23">
        <v>35.700000000000003</v>
      </c>
      <c r="GR23">
        <v>35.055</v>
      </c>
      <c r="GS23">
        <v>33.922000000000004</v>
      </c>
      <c r="GT23">
        <v>34.005000000000003</v>
      </c>
      <c r="GU23">
        <v>35.625</v>
      </c>
      <c r="GV23">
        <v>38.94</v>
      </c>
      <c r="GW23">
        <v>41.693000000000005</v>
      </c>
      <c r="GX23">
        <v>40.163000000000004</v>
      </c>
      <c r="GY23">
        <v>35.954999999999998</v>
      </c>
      <c r="GZ23">
        <v>35.392000000000003</v>
      </c>
      <c r="HA23">
        <v>35.64</v>
      </c>
      <c r="HB23">
        <v>36.608000000000004</v>
      </c>
      <c r="HC23">
        <v>35.954999999999998</v>
      </c>
      <c r="HD23">
        <v>35.303000000000004</v>
      </c>
      <c r="HE23">
        <v>34.17</v>
      </c>
      <c r="HF23">
        <v>34.252000000000002</v>
      </c>
      <c r="HG23">
        <v>35.880000000000003</v>
      </c>
      <c r="HH23">
        <v>39.225000000000001</v>
      </c>
      <c r="HI23">
        <v>41.992000000000004</v>
      </c>
      <c r="HJ23">
        <v>40.447000000000003</v>
      </c>
      <c r="HK23">
        <v>36.218000000000004</v>
      </c>
      <c r="HL23">
        <v>35.648000000000003</v>
      </c>
      <c r="HM23">
        <v>35.895000000000003</v>
      </c>
      <c r="HN23">
        <v>36.869999999999997</v>
      </c>
      <c r="HO23">
        <v>36.21</v>
      </c>
      <c r="HP23">
        <v>35.557000000000002</v>
      </c>
      <c r="HQ23">
        <v>34.409999999999997</v>
      </c>
      <c r="HR23">
        <v>34.492000000000004</v>
      </c>
      <c r="HS23">
        <v>36.134999999999998</v>
      </c>
      <c r="HT23">
        <v>39.502000000000002</v>
      </c>
      <c r="HU23">
        <v>42.292000000000002</v>
      </c>
      <c r="HV23">
        <v>40.74</v>
      </c>
      <c r="HW23">
        <v>36.472000000000001</v>
      </c>
      <c r="HX23">
        <v>35.902999999999999</v>
      </c>
      <c r="HY23">
        <v>36.15</v>
      </c>
      <c r="HZ23">
        <v>36.907000000000004</v>
      </c>
      <c r="IA23">
        <v>36.248000000000005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3.2" x14ac:dyDescent="0.25">
      <c r="A25" t="s">
        <v>132</v>
      </c>
      <c r="B25" s="248" t="s">
        <v>181</v>
      </c>
      <c r="C25">
        <v>21.75</v>
      </c>
      <c r="D25">
        <v>21.75</v>
      </c>
      <c r="E25">
        <v>25.574999999999999</v>
      </c>
      <c r="F25">
        <v>26.25</v>
      </c>
      <c r="G25">
        <v>25.688000000000002</v>
      </c>
      <c r="H25">
        <v>25.125</v>
      </c>
      <c r="I25">
        <v>23.625</v>
      </c>
      <c r="J25">
        <v>24.75</v>
      </c>
      <c r="K25">
        <v>29.25</v>
      </c>
      <c r="L25">
        <v>34.5</v>
      </c>
      <c r="M25">
        <v>40.5</v>
      </c>
      <c r="N25">
        <v>34.125</v>
      </c>
      <c r="O25">
        <v>28.5</v>
      </c>
      <c r="P25">
        <v>28.125</v>
      </c>
      <c r="Q25">
        <v>29.625</v>
      </c>
      <c r="R25">
        <v>29.8125</v>
      </c>
      <c r="S25">
        <v>28.6875</v>
      </c>
      <c r="T25">
        <v>27.5625</v>
      </c>
      <c r="U25">
        <v>27.1875</v>
      </c>
      <c r="V25">
        <v>27.5625</v>
      </c>
      <c r="W25">
        <v>30.9375</v>
      </c>
      <c r="X25">
        <v>41.4375</v>
      </c>
      <c r="Y25">
        <v>46.125</v>
      </c>
      <c r="Z25">
        <v>36.375</v>
      </c>
      <c r="AA25">
        <v>28.6875</v>
      </c>
      <c r="AB25">
        <v>28.875</v>
      </c>
      <c r="AC25">
        <v>29.4375</v>
      </c>
      <c r="AD25">
        <v>30.1875</v>
      </c>
      <c r="AE25">
        <v>29.145</v>
      </c>
      <c r="AF25">
        <v>28.11</v>
      </c>
      <c r="AG25">
        <v>27.7575</v>
      </c>
      <c r="AH25">
        <v>28.11</v>
      </c>
      <c r="AI25">
        <v>31.237500000000001</v>
      </c>
      <c r="AJ25">
        <v>40.965000000000003</v>
      </c>
      <c r="AK25">
        <v>45.307499999999997</v>
      </c>
      <c r="AL25">
        <v>36.270000000000003</v>
      </c>
      <c r="AM25">
        <v>29.1525</v>
      </c>
      <c r="AN25">
        <v>29.324999999999999</v>
      </c>
      <c r="AO25">
        <v>29.842500000000001</v>
      </c>
      <c r="AP25">
        <v>30.405000000000001</v>
      </c>
      <c r="AQ25">
        <v>29.355</v>
      </c>
      <c r="AR25">
        <v>28.305</v>
      </c>
      <c r="AS25">
        <v>27.952500000000001</v>
      </c>
      <c r="AT25">
        <v>28.305</v>
      </c>
      <c r="AU25">
        <v>31.454999999999998</v>
      </c>
      <c r="AV25">
        <v>41.25</v>
      </c>
      <c r="AW25">
        <v>45.622500000000002</v>
      </c>
      <c r="AX25">
        <v>36.524999999999999</v>
      </c>
      <c r="AY25">
        <v>29.355</v>
      </c>
      <c r="AZ25">
        <v>29.5275</v>
      </c>
      <c r="BA25">
        <v>30.052499999999998</v>
      </c>
      <c r="BB25">
        <v>30.614999999999998</v>
      </c>
      <c r="BC25">
        <v>29.557500000000001</v>
      </c>
      <c r="BD25">
        <v>28.5</v>
      </c>
      <c r="BE25">
        <v>28.147500000000001</v>
      </c>
      <c r="BF25">
        <v>28.5</v>
      </c>
      <c r="BG25">
        <v>31.672499999999999</v>
      </c>
      <c r="BH25">
        <v>41.534999999999997</v>
      </c>
      <c r="BI25">
        <v>45.945</v>
      </c>
      <c r="BJ25">
        <v>36.78</v>
      </c>
      <c r="BK25">
        <v>29.557500000000001</v>
      </c>
      <c r="BL25">
        <v>29.737500000000001</v>
      </c>
      <c r="BM25">
        <v>30.262499999999999</v>
      </c>
      <c r="BN25">
        <v>30.824999999999999</v>
      </c>
      <c r="BO25">
        <v>29.76</v>
      </c>
      <c r="BP25">
        <v>28.695</v>
      </c>
      <c r="BQ25">
        <v>28.342500000000001</v>
      </c>
      <c r="BR25">
        <v>28.695</v>
      </c>
      <c r="BS25">
        <v>31.89</v>
      </c>
      <c r="BT25">
        <v>41.827500000000001</v>
      </c>
      <c r="BU25">
        <v>46.26</v>
      </c>
      <c r="BV25">
        <v>37.034999999999997</v>
      </c>
      <c r="BW25">
        <v>29.76</v>
      </c>
      <c r="BX25">
        <v>29.94</v>
      </c>
      <c r="BY25">
        <v>30.4725</v>
      </c>
      <c r="BZ25">
        <v>31.035</v>
      </c>
      <c r="CA25">
        <v>29.962499999999999</v>
      </c>
      <c r="CB25">
        <v>28.897500000000001</v>
      </c>
      <c r="CC25">
        <v>28.537500000000001</v>
      </c>
      <c r="CD25">
        <v>28.897500000000001</v>
      </c>
      <c r="CE25">
        <v>32.107500000000002</v>
      </c>
      <c r="CF25">
        <v>42.112499999999997</v>
      </c>
      <c r="CG25">
        <v>46.575000000000003</v>
      </c>
      <c r="CH25">
        <v>37.29</v>
      </c>
      <c r="CI25">
        <v>29.97</v>
      </c>
      <c r="CJ25">
        <v>30.142499999999998</v>
      </c>
      <c r="CK25">
        <v>30.682500000000001</v>
      </c>
      <c r="CL25">
        <v>31.252500000000001</v>
      </c>
      <c r="CM25">
        <v>30.172499999999999</v>
      </c>
      <c r="CN25">
        <v>29.092500000000001</v>
      </c>
      <c r="CO25">
        <v>28.732500000000002</v>
      </c>
      <c r="CP25">
        <v>29.092500000000001</v>
      </c>
      <c r="CQ25">
        <v>32.325000000000003</v>
      </c>
      <c r="CR25">
        <v>42.397500000000001</v>
      </c>
      <c r="CS25">
        <v>46.89</v>
      </c>
      <c r="CT25">
        <v>37.545000000000002</v>
      </c>
      <c r="CU25">
        <v>30.172499999999999</v>
      </c>
      <c r="CV25">
        <v>30.352499999999999</v>
      </c>
      <c r="CW25">
        <v>30.892499999999998</v>
      </c>
      <c r="CX25">
        <v>31.462499999999999</v>
      </c>
      <c r="CY25">
        <v>30.375</v>
      </c>
      <c r="CZ25">
        <v>29.287500000000001</v>
      </c>
      <c r="DA25">
        <v>28.927499999999998</v>
      </c>
      <c r="DB25">
        <v>29.287500000000001</v>
      </c>
      <c r="DC25">
        <v>32.549999999999997</v>
      </c>
      <c r="DD25">
        <v>42.682499999999997</v>
      </c>
      <c r="DE25">
        <v>47.212499999999999</v>
      </c>
      <c r="DF25">
        <v>37.799999999999997</v>
      </c>
      <c r="DG25">
        <v>30.375</v>
      </c>
      <c r="DH25">
        <v>30.555</v>
      </c>
      <c r="DI25">
        <v>31.102499999999999</v>
      </c>
      <c r="DJ25">
        <v>31.672499999999999</v>
      </c>
      <c r="DK25">
        <v>30.577500000000001</v>
      </c>
      <c r="DL25">
        <v>29.482500000000002</v>
      </c>
      <c r="DM25">
        <v>29.122499999999999</v>
      </c>
      <c r="DN25">
        <v>29.482500000000002</v>
      </c>
      <c r="DO25">
        <v>32.767499999999998</v>
      </c>
      <c r="DP25">
        <v>42.975000000000001</v>
      </c>
      <c r="DQ25">
        <v>47.527500000000003</v>
      </c>
      <c r="DR25">
        <v>38.055</v>
      </c>
      <c r="DS25">
        <v>30.577500000000001</v>
      </c>
      <c r="DT25">
        <v>30.765000000000001</v>
      </c>
      <c r="DU25">
        <v>31.3125</v>
      </c>
      <c r="DV25">
        <v>31.8825</v>
      </c>
      <c r="DW25">
        <v>30.78</v>
      </c>
      <c r="DX25">
        <v>29.684999999999999</v>
      </c>
      <c r="DY25">
        <v>29.317499999999999</v>
      </c>
      <c r="DZ25">
        <v>29.684999999999999</v>
      </c>
      <c r="EA25">
        <v>32.984999999999999</v>
      </c>
      <c r="EB25">
        <v>43.26</v>
      </c>
      <c r="EC25">
        <v>47.842500000000001</v>
      </c>
      <c r="ED25">
        <v>38.302500000000002</v>
      </c>
      <c r="EE25">
        <v>30.787500000000001</v>
      </c>
      <c r="EF25">
        <v>30.967500000000001</v>
      </c>
      <c r="EG25">
        <v>31.515000000000001</v>
      </c>
      <c r="EH25">
        <v>32.092500000000001</v>
      </c>
      <c r="EI25">
        <v>30.99</v>
      </c>
      <c r="EJ25">
        <v>29.88</v>
      </c>
      <c r="EK25">
        <v>29.512499999999999</v>
      </c>
      <c r="EL25">
        <v>29.88</v>
      </c>
      <c r="EM25">
        <v>33.202500000000001</v>
      </c>
      <c r="EN25">
        <v>43.545000000000002</v>
      </c>
      <c r="EO25">
        <v>48.164999999999999</v>
      </c>
      <c r="EP25">
        <v>38.557499999999997</v>
      </c>
      <c r="EQ25">
        <v>30.99</v>
      </c>
      <c r="ER25">
        <v>31.17</v>
      </c>
      <c r="ES25">
        <v>31.725000000000001</v>
      </c>
      <c r="ET25">
        <v>32.31</v>
      </c>
      <c r="EU25">
        <v>31.192499999999999</v>
      </c>
      <c r="EV25">
        <v>30.074999999999999</v>
      </c>
      <c r="EW25">
        <v>29.7075</v>
      </c>
      <c r="EX25">
        <v>30.074999999999999</v>
      </c>
      <c r="EY25">
        <v>33.42</v>
      </c>
      <c r="EZ25">
        <v>43.83</v>
      </c>
      <c r="FA25">
        <v>48.48</v>
      </c>
      <c r="FB25">
        <v>38.8125</v>
      </c>
      <c r="FC25">
        <v>31.192499999999999</v>
      </c>
      <c r="FD25">
        <v>31.38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29.9025</v>
      </c>
      <c r="FJ25">
        <v>30.27</v>
      </c>
      <c r="FK25">
        <v>33.645000000000003</v>
      </c>
      <c r="FL25">
        <v>44.122500000000002</v>
      </c>
      <c r="FM25">
        <v>48.795000000000002</v>
      </c>
      <c r="FN25">
        <v>39.067500000000003</v>
      </c>
      <c r="FO25">
        <v>31.395</v>
      </c>
      <c r="FP25">
        <v>31.5825</v>
      </c>
      <c r="FQ25">
        <v>32.145000000000003</v>
      </c>
      <c r="FR25">
        <v>32.729999999999997</v>
      </c>
      <c r="FS25">
        <v>31.5975</v>
      </c>
      <c r="FT25">
        <v>30.4725</v>
      </c>
      <c r="FU25">
        <v>30.09</v>
      </c>
      <c r="FV25">
        <v>30.4725</v>
      </c>
      <c r="FW25">
        <v>33.862499999999997</v>
      </c>
      <c r="FX25">
        <v>44.407499999999999</v>
      </c>
      <c r="FY25">
        <v>49.1175</v>
      </c>
      <c r="FZ25">
        <v>39.322499999999998</v>
      </c>
      <c r="GA25">
        <v>31.5975</v>
      </c>
      <c r="GB25">
        <v>31.785</v>
      </c>
      <c r="GC25">
        <v>32.354999999999997</v>
      </c>
      <c r="GD25">
        <v>32.94</v>
      </c>
      <c r="GE25">
        <v>31.807500000000001</v>
      </c>
      <c r="GF25">
        <v>30.6675</v>
      </c>
      <c r="GG25">
        <v>30.285</v>
      </c>
      <c r="GH25">
        <v>30.6675</v>
      </c>
      <c r="GI25">
        <v>34.08</v>
      </c>
      <c r="GJ25">
        <v>44.692500000000003</v>
      </c>
      <c r="GK25">
        <v>49.432499999999997</v>
      </c>
      <c r="GL25">
        <v>39.577500000000001</v>
      </c>
      <c r="GM25">
        <v>31.807500000000001</v>
      </c>
      <c r="GN25">
        <v>31.995000000000001</v>
      </c>
      <c r="GO25">
        <v>32.564999999999998</v>
      </c>
      <c r="GP25">
        <v>33.15</v>
      </c>
      <c r="GQ25">
        <v>32.01</v>
      </c>
      <c r="GR25">
        <v>30.862500000000001</v>
      </c>
      <c r="GS25">
        <v>30.48</v>
      </c>
      <c r="GT25">
        <v>30.862500000000001</v>
      </c>
      <c r="GU25">
        <v>34.297499999999999</v>
      </c>
      <c r="GV25">
        <v>44.977499999999999</v>
      </c>
      <c r="GW25">
        <v>49.747500000000002</v>
      </c>
      <c r="GX25">
        <v>39.832500000000003</v>
      </c>
      <c r="GY25">
        <v>32.01</v>
      </c>
      <c r="GZ25">
        <v>32.197499999999998</v>
      </c>
      <c r="HA25">
        <v>32.774999999999999</v>
      </c>
      <c r="HB25">
        <v>33.3675</v>
      </c>
      <c r="HC25">
        <v>32.212499999999999</v>
      </c>
      <c r="HD25">
        <v>31.057500000000001</v>
      </c>
      <c r="HE25">
        <v>30.675000000000001</v>
      </c>
      <c r="HF25">
        <v>31.057500000000001</v>
      </c>
      <c r="HG25">
        <v>34.515000000000001</v>
      </c>
      <c r="HH25">
        <v>45.27</v>
      </c>
      <c r="HI25">
        <v>50.07</v>
      </c>
      <c r="HJ25">
        <v>40.087499999999999</v>
      </c>
      <c r="HK25">
        <v>32.212499999999999</v>
      </c>
      <c r="HL25">
        <v>32.407499999999999</v>
      </c>
      <c r="HM25">
        <v>32.977499999999999</v>
      </c>
      <c r="HN25">
        <v>33.577500000000001</v>
      </c>
      <c r="HO25">
        <v>32.414999999999999</v>
      </c>
      <c r="HP25">
        <v>31.26</v>
      </c>
      <c r="HQ25">
        <v>30.87</v>
      </c>
      <c r="HR25">
        <v>31.26</v>
      </c>
      <c r="HS25">
        <v>34.732500000000002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32.61</v>
      </c>
      <c r="HY25">
        <v>33.1875</v>
      </c>
      <c r="HZ25">
        <v>33.7575</v>
      </c>
      <c r="IA25">
        <v>32.587499999999999</v>
      </c>
    </row>
    <row r="26" spans="1:235" ht="13.2" x14ac:dyDescent="0.25">
      <c r="A26" t="s">
        <v>128</v>
      </c>
      <c r="B26" s="248" t="s">
        <v>181</v>
      </c>
      <c r="C26">
        <v>20.81</v>
      </c>
      <c r="D26">
        <v>20.813000000000002</v>
      </c>
      <c r="E26">
        <v>24.074999999999999</v>
      </c>
      <c r="F26">
        <v>24.563000000000002</v>
      </c>
      <c r="G26">
        <v>24.188000000000002</v>
      </c>
      <c r="H26">
        <v>23.813000000000002</v>
      </c>
      <c r="I26">
        <v>23.25</v>
      </c>
      <c r="J26">
        <v>26.25</v>
      </c>
      <c r="K26">
        <v>32.25</v>
      </c>
      <c r="L26">
        <v>37.6875</v>
      </c>
      <c r="M26">
        <v>44.625</v>
      </c>
      <c r="N26">
        <v>36.5625</v>
      </c>
      <c r="O26">
        <v>27</v>
      </c>
      <c r="P26">
        <v>26.063000000000002</v>
      </c>
      <c r="Q26">
        <v>26.4375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26.813000000000002</v>
      </c>
      <c r="AC26">
        <v>26.625</v>
      </c>
      <c r="AD26">
        <v>27.112500000000001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29.5425</v>
      </c>
      <c r="AJ26">
        <v>39.622500000000002</v>
      </c>
      <c r="AK26">
        <v>44.145000000000003</v>
      </c>
      <c r="AL26">
        <v>35.452500000000001</v>
      </c>
      <c r="AM26">
        <v>28.155000000000001</v>
      </c>
      <c r="AN26">
        <v>27.3</v>
      </c>
      <c r="AO26">
        <v>27.112500000000001</v>
      </c>
      <c r="AP26">
        <v>27.307500000000001</v>
      </c>
      <c r="AQ26">
        <v>26.962499999999999</v>
      </c>
      <c r="AR26">
        <v>26.962499999999999</v>
      </c>
      <c r="AS26">
        <v>26.61</v>
      </c>
      <c r="AT26">
        <v>26.61</v>
      </c>
      <c r="AU26">
        <v>29.76</v>
      </c>
      <c r="AV26">
        <v>39.914999999999999</v>
      </c>
      <c r="AW26">
        <v>44.467500000000001</v>
      </c>
      <c r="AX26">
        <v>35.715000000000003</v>
      </c>
      <c r="AY26">
        <v>28.364999999999998</v>
      </c>
      <c r="AZ26">
        <v>27.503</v>
      </c>
      <c r="BA26">
        <v>27.315000000000001</v>
      </c>
      <c r="BB26">
        <v>27.51</v>
      </c>
      <c r="BC26">
        <v>27.157499999999999</v>
      </c>
      <c r="BD26">
        <v>27.157499999999999</v>
      </c>
      <c r="BE26">
        <v>26.805</v>
      </c>
      <c r="BF26">
        <v>26.805</v>
      </c>
      <c r="BG26">
        <v>29.977499999999999</v>
      </c>
      <c r="BH26">
        <v>40.207500000000003</v>
      </c>
      <c r="BI26">
        <v>44.797499999999999</v>
      </c>
      <c r="BJ26">
        <v>35.977499999999999</v>
      </c>
      <c r="BK26">
        <v>28.567499999999999</v>
      </c>
      <c r="BL26">
        <v>27.698</v>
      </c>
      <c r="BM26">
        <v>27.51</v>
      </c>
      <c r="BN26">
        <v>27.712499999999999</v>
      </c>
      <c r="BO26">
        <v>27.36</v>
      </c>
      <c r="BP26">
        <v>27.36</v>
      </c>
      <c r="BQ26">
        <v>27</v>
      </c>
      <c r="BR26">
        <v>27</v>
      </c>
      <c r="BS26">
        <v>30.202500000000001</v>
      </c>
      <c r="BT26">
        <v>40.5075</v>
      </c>
      <c r="BU26">
        <v>45.12</v>
      </c>
      <c r="BV26">
        <v>36.24</v>
      </c>
      <c r="BW26">
        <v>28.7775</v>
      </c>
      <c r="BX26">
        <v>27.9</v>
      </c>
      <c r="BY26">
        <v>27.712499999999999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36.502499999999998</v>
      </c>
      <c r="CI26">
        <v>28.987500000000001</v>
      </c>
      <c r="CJ26">
        <v>28.102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30.637499999999999</v>
      </c>
      <c r="CR26">
        <v>41.092500000000001</v>
      </c>
      <c r="CS26">
        <v>45.78</v>
      </c>
      <c r="CT26">
        <v>36.765000000000001</v>
      </c>
      <c r="CU26">
        <v>29.197500000000002</v>
      </c>
      <c r="CV26">
        <v>28.305</v>
      </c>
      <c r="CW26">
        <v>28.1175</v>
      </c>
      <c r="CX26">
        <v>28.3125</v>
      </c>
      <c r="CY26">
        <v>27.952500000000001</v>
      </c>
      <c r="CZ26">
        <v>27.952500000000001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46.102499999999999</v>
      </c>
      <c r="DF26">
        <v>37.027500000000003</v>
      </c>
      <c r="DG26">
        <v>29.407499999999999</v>
      </c>
      <c r="DH26">
        <v>28.5</v>
      </c>
      <c r="DI26">
        <v>28.3125</v>
      </c>
      <c r="DJ26">
        <v>28.515000000000001</v>
      </c>
      <c r="DK26">
        <v>28.147500000000001</v>
      </c>
      <c r="DL26">
        <v>28.147500000000001</v>
      </c>
      <c r="DM26">
        <v>27.787500000000001</v>
      </c>
      <c r="DN26">
        <v>27.787500000000001</v>
      </c>
      <c r="DO26">
        <v>31.072500000000002</v>
      </c>
      <c r="DP26">
        <v>41.677500000000002</v>
      </c>
      <c r="DQ26">
        <v>46.432499999999997</v>
      </c>
      <c r="DR26">
        <v>37.29</v>
      </c>
      <c r="DS26">
        <v>29.61</v>
      </c>
      <c r="DT26">
        <v>28.703000000000003</v>
      </c>
      <c r="DU26">
        <v>28.515000000000001</v>
      </c>
      <c r="DV26">
        <v>28.717500000000001</v>
      </c>
      <c r="DW26">
        <v>28.35</v>
      </c>
      <c r="DX26">
        <v>28.35</v>
      </c>
      <c r="DY26">
        <v>27.982500000000002</v>
      </c>
      <c r="DZ26">
        <v>27.982500000000002</v>
      </c>
      <c r="EA26">
        <v>31.29</v>
      </c>
      <c r="EB26">
        <v>41.97</v>
      </c>
      <c r="EC26">
        <v>46.755000000000003</v>
      </c>
      <c r="ED26">
        <v>37.552500000000002</v>
      </c>
      <c r="EE26">
        <v>29.82</v>
      </c>
      <c r="EF26">
        <v>28.905000000000001</v>
      </c>
      <c r="EG26">
        <v>28.717500000000001</v>
      </c>
      <c r="EH26">
        <v>28.92</v>
      </c>
      <c r="EI26">
        <v>28.545000000000002</v>
      </c>
      <c r="EJ26">
        <v>28.545000000000002</v>
      </c>
      <c r="EK26">
        <v>28.177499999999998</v>
      </c>
      <c r="EL26">
        <v>28.177499999999998</v>
      </c>
      <c r="EM26">
        <v>31.515000000000001</v>
      </c>
      <c r="EN26">
        <v>42.262500000000003</v>
      </c>
      <c r="EO26">
        <v>47.085000000000001</v>
      </c>
      <c r="EP26">
        <v>37.814999999999998</v>
      </c>
      <c r="EQ26">
        <v>30.03</v>
      </c>
      <c r="ER26">
        <v>29.108000000000001</v>
      </c>
      <c r="ES26">
        <v>28.92</v>
      </c>
      <c r="ET26">
        <v>29.114999999999998</v>
      </c>
      <c r="EU26">
        <v>28.747499999999999</v>
      </c>
      <c r="EV26">
        <v>28.747499999999999</v>
      </c>
      <c r="EW26">
        <v>28.372499999999999</v>
      </c>
      <c r="EX26">
        <v>28.372499999999999</v>
      </c>
      <c r="EY26">
        <v>31.732500000000002</v>
      </c>
      <c r="EZ26">
        <v>42.555</v>
      </c>
      <c r="FA26">
        <v>47.407499999999999</v>
      </c>
      <c r="FB26">
        <v>38.077500000000001</v>
      </c>
      <c r="FC26">
        <v>30.24</v>
      </c>
      <c r="FD26">
        <v>29.302000000000003</v>
      </c>
      <c r="FE26">
        <v>29.114999999999998</v>
      </c>
      <c r="FF26">
        <v>29.317499999999999</v>
      </c>
      <c r="FG26">
        <v>28.942499999999999</v>
      </c>
      <c r="FH26">
        <v>28.942499999999999</v>
      </c>
      <c r="FI26">
        <v>28.567499999999999</v>
      </c>
      <c r="FJ26">
        <v>28.567499999999999</v>
      </c>
      <c r="FK26">
        <v>31.95</v>
      </c>
      <c r="FL26">
        <v>42.854999999999997</v>
      </c>
      <c r="FM26">
        <v>47.737499999999997</v>
      </c>
      <c r="FN26">
        <v>38.340000000000003</v>
      </c>
      <c r="FO26">
        <v>30.45</v>
      </c>
      <c r="FP26">
        <v>29.504999999999999</v>
      </c>
      <c r="FQ26">
        <v>29.317499999999999</v>
      </c>
      <c r="FR26">
        <v>29.52</v>
      </c>
      <c r="FS26">
        <v>29.137499999999999</v>
      </c>
      <c r="FT26">
        <v>29.137499999999999</v>
      </c>
      <c r="FU26">
        <v>28.762499999999999</v>
      </c>
      <c r="FV26">
        <v>28.762499999999999</v>
      </c>
      <c r="FW26">
        <v>32.167499999999997</v>
      </c>
      <c r="FX26">
        <v>43.147500000000001</v>
      </c>
      <c r="FY26">
        <v>48.067500000000003</v>
      </c>
      <c r="FZ26">
        <v>38.602499999999999</v>
      </c>
      <c r="GA26">
        <v>30.6525</v>
      </c>
      <c r="GB26">
        <v>29.707000000000001</v>
      </c>
      <c r="GC26">
        <v>29.52</v>
      </c>
      <c r="GD26">
        <v>29.7225</v>
      </c>
      <c r="GE26">
        <v>29.34</v>
      </c>
      <c r="GF26">
        <v>29.34</v>
      </c>
      <c r="GG26">
        <v>28.9575</v>
      </c>
      <c r="GH26">
        <v>28.9575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30.862500000000001</v>
      </c>
      <c r="GN26">
        <v>29.91</v>
      </c>
      <c r="GO26">
        <v>29.7225</v>
      </c>
      <c r="GP26">
        <v>29.9175</v>
      </c>
      <c r="GQ26">
        <v>29.535</v>
      </c>
      <c r="GR26">
        <v>29.535</v>
      </c>
      <c r="GS26">
        <v>29.1525</v>
      </c>
      <c r="GT26">
        <v>29.1525</v>
      </c>
      <c r="GU26">
        <v>32.61</v>
      </c>
      <c r="GV26">
        <v>43.732500000000002</v>
      </c>
      <c r="GW26">
        <v>48.72</v>
      </c>
      <c r="GX26">
        <v>39.127499999999998</v>
      </c>
      <c r="GY26">
        <v>31.072500000000002</v>
      </c>
      <c r="GZ26">
        <v>30.105</v>
      </c>
      <c r="HA26">
        <v>29.9175</v>
      </c>
      <c r="HB26">
        <v>30.12</v>
      </c>
      <c r="HC26">
        <v>29.737500000000001</v>
      </c>
      <c r="HD26">
        <v>29.737500000000001</v>
      </c>
      <c r="HE26">
        <v>29.3475</v>
      </c>
      <c r="HF26">
        <v>29.3475</v>
      </c>
      <c r="HG26">
        <v>32.827500000000001</v>
      </c>
      <c r="HH26">
        <v>44.024999999999999</v>
      </c>
      <c r="HI26">
        <v>49.042499999999997</v>
      </c>
      <c r="HJ26">
        <v>39.39</v>
      </c>
      <c r="HK26">
        <v>31.282499999999999</v>
      </c>
      <c r="HL26">
        <v>30.308</v>
      </c>
      <c r="HM26">
        <v>30.12</v>
      </c>
      <c r="HN26">
        <v>30.322500000000002</v>
      </c>
      <c r="HO26">
        <v>29.932500000000001</v>
      </c>
      <c r="HP26">
        <v>29.932500000000001</v>
      </c>
      <c r="HQ26">
        <v>29.5425</v>
      </c>
      <c r="HR26">
        <v>29.5425</v>
      </c>
      <c r="HS26">
        <v>33.045000000000002</v>
      </c>
      <c r="HT26">
        <v>44.317500000000003</v>
      </c>
      <c r="HU26">
        <v>49.372500000000002</v>
      </c>
      <c r="HV26">
        <v>39.652500000000003</v>
      </c>
      <c r="HW26">
        <v>31.484999999999999</v>
      </c>
      <c r="HX26">
        <v>30.51</v>
      </c>
      <c r="HY26">
        <v>30.322500000000002</v>
      </c>
      <c r="HZ26">
        <v>30.502500000000001</v>
      </c>
      <c r="IA26">
        <v>30.465</v>
      </c>
    </row>
    <row r="27" spans="1:235" ht="13.2" x14ac:dyDescent="0.25">
      <c r="A27" t="s">
        <v>133</v>
      </c>
      <c r="B27" s="248" t="s">
        <v>181</v>
      </c>
      <c r="C27">
        <v>20.81</v>
      </c>
      <c r="D27">
        <v>20.813000000000002</v>
      </c>
      <c r="E27">
        <v>24.074999999999999</v>
      </c>
      <c r="F27">
        <v>24.563000000000002</v>
      </c>
      <c r="G27">
        <v>24.188000000000002</v>
      </c>
      <c r="H27">
        <v>23.813000000000002</v>
      </c>
      <c r="I27">
        <v>23.25</v>
      </c>
      <c r="J27">
        <v>26.25</v>
      </c>
      <c r="K27">
        <v>32.25</v>
      </c>
      <c r="L27">
        <v>37.6875</v>
      </c>
      <c r="M27">
        <v>44.625</v>
      </c>
      <c r="N27">
        <v>36.5625</v>
      </c>
      <c r="O27">
        <v>27</v>
      </c>
      <c r="P27">
        <v>26.063000000000002</v>
      </c>
      <c r="Q27">
        <v>26.4375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26.813000000000002</v>
      </c>
      <c r="AC27">
        <v>26.625</v>
      </c>
      <c r="AD27">
        <v>27.112500000000001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29.5425</v>
      </c>
      <c r="AJ27">
        <v>39.622500000000002</v>
      </c>
      <c r="AK27">
        <v>44.145000000000003</v>
      </c>
      <c r="AL27">
        <v>35.452500000000001</v>
      </c>
      <c r="AM27">
        <v>28.155000000000001</v>
      </c>
      <c r="AN27">
        <v>27.3</v>
      </c>
      <c r="AO27">
        <v>27.112500000000001</v>
      </c>
      <c r="AP27">
        <v>27.307500000000001</v>
      </c>
      <c r="AQ27">
        <v>26.962499999999999</v>
      </c>
      <c r="AR27">
        <v>26.962499999999999</v>
      </c>
      <c r="AS27">
        <v>26.61</v>
      </c>
      <c r="AT27">
        <v>26.61</v>
      </c>
      <c r="AU27">
        <v>29.76</v>
      </c>
      <c r="AV27">
        <v>39.914999999999999</v>
      </c>
      <c r="AW27">
        <v>44.467500000000001</v>
      </c>
      <c r="AX27">
        <v>35.715000000000003</v>
      </c>
      <c r="AY27">
        <v>28.364999999999998</v>
      </c>
      <c r="AZ27">
        <v>27.503</v>
      </c>
      <c r="BA27">
        <v>27.315000000000001</v>
      </c>
      <c r="BB27">
        <v>27.51</v>
      </c>
      <c r="BC27">
        <v>27.157499999999999</v>
      </c>
      <c r="BD27">
        <v>27.157499999999999</v>
      </c>
      <c r="BE27">
        <v>26.805</v>
      </c>
      <c r="BF27">
        <v>26.805</v>
      </c>
      <c r="BG27">
        <v>29.977499999999999</v>
      </c>
      <c r="BH27">
        <v>40.207500000000003</v>
      </c>
      <c r="BI27">
        <v>44.797499999999999</v>
      </c>
      <c r="BJ27">
        <v>35.977499999999999</v>
      </c>
      <c r="BK27">
        <v>28.567499999999999</v>
      </c>
      <c r="BL27">
        <v>27.698</v>
      </c>
      <c r="BM27">
        <v>27.51</v>
      </c>
      <c r="BN27">
        <v>27.712499999999999</v>
      </c>
      <c r="BO27">
        <v>27.36</v>
      </c>
      <c r="BP27">
        <v>27.36</v>
      </c>
      <c r="BQ27">
        <v>27</v>
      </c>
      <c r="BR27">
        <v>27</v>
      </c>
      <c r="BS27">
        <v>30.202500000000001</v>
      </c>
      <c r="BT27">
        <v>40.5075</v>
      </c>
      <c r="BU27">
        <v>45.12</v>
      </c>
      <c r="BV27">
        <v>36.24</v>
      </c>
      <c r="BW27">
        <v>28.7775</v>
      </c>
      <c r="BX27">
        <v>27.9</v>
      </c>
      <c r="BY27">
        <v>27.712499999999999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36.502499999999998</v>
      </c>
      <c r="CI27">
        <v>28.987500000000001</v>
      </c>
      <c r="CJ27">
        <v>28.102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30.637499999999999</v>
      </c>
      <c r="CR27">
        <v>41.092500000000001</v>
      </c>
      <c r="CS27">
        <v>45.78</v>
      </c>
      <c r="CT27">
        <v>36.765000000000001</v>
      </c>
      <c r="CU27">
        <v>29.197500000000002</v>
      </c>
      <c r="CV27">
        <v>28.305</v>
      </c>
      <c r="CW27">
        <v>28.1175</v>
      </c>
      <c r="CX27">
        <v>28.3125</v>
      </c>
      <c r="CY27">
        <v>27.952500000000001</v>
      </c>
      <c r="CZ27">
        <v>27.952500000000001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46.102499999999999</v>
      </c>
      <c r="DF27">
        <v>37.027500000000003</v>
      </c>
      <c r="DG27">
        <v>29.407499999999999</v>
      </c>
      <c r="DH27">
        <v>28.5</v>
      </c>
      <c r="DI27">
        <v>28.3125</v>
      </c>
      <c r="DJ27">
        <v>28.515000000000001</v>
      </c>
      <c r="DK27">
        <v>28.147500000000001</v>
      </c>
      <c r="DL27">
        <v>28.147500000000001</v>
      </c>
      <c r="DM27">
        <v>27.787500000000001</v>
      </c>
      <c r="DN27">
        <v>27.787500000000001</v>
      </c>
      <c r="DO27">
        <v>31.072500000000002</v>
      </c>
      <c r="DP27">
        <v>41.677500000000002</v>
      </c>
      <c r="DQ27">
        <v>46.432499999999997</v>
      </c>
      <c r="DR27">
        <v>37.29</v>
      </c>
      <c r="DS27">
        <v>29.61</v>
      </c>
      <c r="DT27">
        <v>28.703000000000003</v>
      </c>
      <c r="DU27">
        <v>28.515000000000001</v>
      </c>
      <c r="DV27">
        <v>28.717500000000001</v>
      </c>
      <c r="DW27">
        <v>28.35</v>
      </c>
      <c r="DX27">
        <v>28.35</v>
      </c>
      <c r="DY27">
        <v>27.982500000000002</v>
      </c>
      <c r="DZ27">
        <v>27.982500000000002</v>
      </c>
      <c r="EA27">
        <v>31.29</v>
      </c>
      <c r="EB27">
        <v>41.97</v>
      </c>
      <c r="EC27">
        <v>46.755000000000003</v>
      </c>
      <c r="ED27">
        <v>37.552500000000002</v>
      </c>
      <c r="EE27">
        <v>29.82</v>
      </c>
      <c r="EF27">
        <v>28.905000000000001</v>
      </c>
      <c r="EG27">
        <v>28.717500000000001</v>
      </c>
      <c r="EH27">
        <v>28.92</v>
      </c>
      <c r="EI27">
        <v>28.545000000000002</v>
      </c>
      <c r="EJ27">
        <v>28.545000000000002</v>
      </c>
      <c r="EK27">
        <v>28.177499999999998</v>
      </c>
      <c r="EL27">
        <v>28.177499999999998</v>
      </c>
      <c r="EM27">
        <v>31.515000000000001</v>
      </c>
      <c r="EN27">
        <v>42.262500000000003</v>
      </c>
      <c r="EO27">
        <v>47.085000000000001</v>
      </c>
      <c r="EP27">
        <v>37.814999999999998</v>
      </c>
      <c r="EQ27">
        <v>30.03</v>
      </c>
      <c r="ER27">
        <v>29.108000000000001</v>
      </c>
      <c r="ES27">
        <v>28.92</v>
      </c>
      <c r="ET27">
        <v>29.114999999999998</v>
      </c>
      <c r="EU27">
        <v>28.747499999999999</v>
      </c>
      <c r="EV27">
        <v>28.747499999999999</v>
      </c>
      <c r="EW27">
        <v>28.372499999999999</v>
      </c>
      <c r="EX27">
        <v>28.372499999999999</v>
      </c>
      <c r="EY27">
        <v>31.732500000000002</v>
      </c>
      <c r="EZ27">
        <v>42.555</v>
      </c>
      <c r="FA27">
        <v>47.407499999999999</v>
      </c>
      <c r="FB27">
        <v>38.077500000000001</v>
      </c>
      <c r="FC27">
        <v>30.24</v>
      </c>
      <c r="FD27">
        <v>29.302000000000003</v>
      </c>
      <c r="FE27">
        <v>29.114999999999998</v>
      </c>
      <c r="FF27">
        <v>29.317499999999999</v>
      </c>
      <c r="FG27">
        <v>28.942499999999999</v>
      </c>
      <c r="FH27">
        <v>28.942499999999999</v>
      </c>
      <c r="FI27">
        <v>28.567499999999999</v>
      </c>
      <c r="FJ27">
        <v>28.567499999999999</v>
      </c>
      <c r="FK27">
        <v>31.95</v>
      </c>
      <c r="FL27">
        <v>42.854999999999997</v>
      </c>
      <c r="FM27">
        <v>47.737499999999997</v>
      </c>
      <c r="FN27">
        <v>38.340000000000003</v>
      </c>
      <c r="FO27">
        <v>30.45</v>
      </c>
      <c r="FP27">
        <v>29.504999999999999</v>
      </c>
      <c r="FQ27">
        <v>29.317499999999999</v>
      </c>
      <c r="FR27">
        <v>29.52</v>
      </c>
      <c r="FS27">
        <v>29.137499999999999</v>
      </c>
      <c r="FT27">
        <v>29.137499999999999</v>
      </c>
      <c r="FU27">
        <v>28.762499999999999</v>
      </c>
      <c r="FV27">
        <v>28.762499999999999</v>
      </c>
      <c r="FW27">
        <v>32.167499999999997</v>
      </c>
      <c r="FX27">
        <v>43.147500000000001</v>
      </c>
      <c r="FY27">
        <v>48.067500000000003</v>
      </c>
      <c r="FZ27">
        <v>38.602499999999999</v>
      </c>
      <c r="GA27">
        <v>30.6525</v>
      </c>
      <c r="GB27">
        <v>29.707000000000001</v>
      </c>
      <c r="GC27">
        <v>29.52</v>
      </c>
      <c r="GD27">
        <v>29.7225</v>
      </c>
      <c r="GE27">
        <v>29.34</v>
      </c>
      <c r="GF27">
        <v>29.34</v>
      </c>
      <c r="GG27">
        <v>28.9575</v>
      </c>
      <c r="GH27">
        <v>28.9575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30.862500000000001</v>
      </c>
      <c r="GN27">
        <v>29.91</v>
      </c>
      <c r="GO27">
        <v>29.7225</v>
      </c>
      <c r="GP27">
        <v>29.9175</v>
      </c>
      <c r="GQ27">
        <v>29.535</v>
      </c>
      <c r="GR27">
        <v>29.535</v>
      </c>
      <c r="GS27">
        <v>29.1525</v>
      </c>
      <c r="GT27">
        <v>29.1525</v>
      </c>
      <c r="GU27">
        <v>32.61</v>
      </c>
      <c r="GV27">
        <v>43.732500000000002</v>
      </c>
      <c r="GW27">
        <v>48.72</v>
      </c>
      <c r="GX27">
        <v>39.127499999999998</v>
      </c>
      <c r="GY27">
        <v>31.072500000000002</v>
      </c>
      <c r="GZ27">
        <v>30.105</v>
      </c>
      <c r="HA27">
        <v>29.9175</v>
      </c>
      <c r="HB27">
        <v>30.12</v>
      </c>
      <c r="HC27">
        <v>29.737500000000001</v>
      </c>
      <c r="HD27">
        <v>29.737500000000001</v>
      </c>
      <c r="HE27">
        <v>29.3475</v>
      </c>
      <c r="HF27">
        <v>29.3475</v>
      </c>
      <c r="HG27">
        <v>32.827500000000001</v>
      </c>
      <c r="HH27">
        <v>44.024999999999999</v>
      </c>
      <c r="HI27">
        <v>49.042499999999997</v>
      </c>
      <c r="HJ27">
        <v>39.39</v>
      </c>
      <c r="HK27">
        <v>31.282499999999999</v>
      </c>
      <c r="HL27">
        <v>30.308</v>
      </c>
      <c r="HM27">
        <v>30.12</v>
      </c>
      <c r="HN27">
        <v>30.322500000000002</v>
      </c>
      <c r="HO27">
        <v>29.932500000000001</v>
      </c>
      <c r="HP27">
        <v>29.932500000000001</v>
      </c>
      <c r="HQ27">
        <v>29.5425</v>
      </c>
      <c r="HR27">
        <v>29.5425</v>
      </c>
      <c r="HS27">
        <v>33.045000000000002</v>
      </c>
      <c r="HT27">
        <v>44.317500000000003</v>
      </c>
      <c r="HU27">
        <v>49.372500000000002</v>
      </c>
      <c r="HV27">
        <v>39.652500000000003</v>
      </c>
      <c r="HW27">
        <v>31.484999999999999</v>
      </c>
      <c r="HX27">
        <v>30.51</v>
      </c>
      <c r="HY27">
        <v>30.322500000000002</v>
      </c>
      <c r="HZ27">
        <v>30.502500000000001</v>
      </c>
      <c r="IA27">
        <v>30.465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2001-10-15T19:49:03Z</cp:lastPrinted>
  <dcterms:created xsi:type="dcterms:W3CDTF">2000-04-24T18:04:08Z</dcterms:created>
  <dcterms:modified xsi:type="dcterms:W3CDTF">2023-09-10T12:00:01Z</dcterms:modified>
</cp:coreProperties>
</file>