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08" yWindow="696" windowWidth="4776" windowHeight="5220" tabRatio="686" firstSheet="10" activeTab="14"/>
    <workbookView xWindow="360" yWindow="96" windowWidth="9720" windowHeight="6792" tabRatio="895" activeTab="1"/>
    <workbookView xWindow="600" yWindow="288" windowWidth="9720" windowHeight="6600" firstSheet="27" activeTab="31"/>
    <workbookView xWindow="840" yWindow="480" windowWidth="10860" windowHeight="6408"/>
  </bookViews>
  <sheets>
    <sheet name="summary" sheetId="63" r:id="rId1"/>
    <sheet name="williams" sheetId="2" r:id="rId2"/>
    <sheet name="Lonestar" sheetId="5" r:id="rId3"/>
    <sheet name="PG&amp;E" sheetId="28" r:id="rId4"/>
    <sheet name="SoCal" sheetId="6" r:id="rId5"/>
    <sheet name="PGETX" sheetId="9" r:id="rId6"/>
    <sheet name="El Paso" sheetId="11" r:id="rId7"/>
    <sheet name="Amoco" sheetId="12" r:id="rId8"/>
    <sheet name="Red C" sheetId="15" r:id="rId9"/>
    <sheet name="Oasis" sheetId="16" r:id="rId10"/>
    <sheet name="Agave" sheetId="8" r:id="rId11"/>
    <sheet name="Conoco" sheetId="13" r:id="rId12"/>
    <sheet name="NW" sheetId="7" r:id="rId13"/>
    <sheet name="transcol" sheetId="19" r:id="rId14"/>
    <sheet name="Duke" sheetId="20" r:id="rId15"/>
    <sheet name="DEFS" sheetId="73" r:id="rId16"/>
    <sheet name="mewborne" sheetId="17" r:id="rId17"/>
    <sheet name="Amoco Abo" sheetId="18" r:id="rId18"/>
    <sheet name="NNG" sheetId="65" r:id="rId19"/>
    <sheet name="PNM" sheetId="64" r:id="rId20"/>
    <sheet name="NGPL" sheetId="67" r:id="rId21"/>
    <sheet name="Mojave" sheetId="68" r:id="rId22"/>
    <sheet name="EOG" sheetId="70" r:id="rId23"/>
    <sheet name="KN_Westar" sheetId="22" r:id="rId24"/>
    <sheet name="Continental" sheetId="71" r:id="rId25"/>
    <sheet name="CIG" sheetId="72" r:id="rId26"/>
    <sheet name="Calpine" sheetId="74" r:id="rId27"/>
    <sheet name="EPFS" sheetId="75" r:id="rId28"/>
    <sheet name="SidR" sheetId="76" r:id="rId29"/>
    <sheet name="NS Steel" sheetId="77" r:id="rId30"/>
    <sheet name="Citizens-Griffith" sheetId="79" r:id="rId31"/>
    <sheet name="Citizens" sheetId="78" r:id="rId32"/>
    <sheet name="burlington" sheetId="69" r:id="rId33"/>
  </sheets>
  <externalReferences>
    <externalReference r:id="rId34"/>
  </externalReferences>
  <definedNames>
    <definedName name="_800applic">#REF!</definedName>
    <definedName name="cngint">#REF!</definedName>
    <definedName name="_imb8289">KN_Westar!$Q$2:$W$29</definedName>
    <definedName name="_xlnm.Print_Area" localSheetId="10">Agave!$A$3:$D$24</definedName>
    <definedName name="_xlnm.Print_Area" localSheetId="7">Amoco!$A$4:$D$41</definedName>
    <definedName name="_xlnm.Print_Area" localSheetId="17">'Amoco Abo'!$A$5:$F$44</definedName>
    <definedName name="_xlnm.Print_Area" localSheetId="11">Conoco!$A$1:$F$41</definedName>
    <definedName name="_xlnm.Print_Area" localSheetId="15">DEFS!$A$1:$J$54</definedName>
    <definedName name="_xlnm.Print_Area" localSheetId="14">Duke!$A$2:$C$62</definedName>
    <definedName name="_xlnm.Print_Area" localSheetId="6">'El Paso'!$A$2:$I$38</definedName>
    <definedName name="_xlnm.Print_Area" localSheetId="22">EOG!$A$1:$J$41</definedName>
    <definedName name="_xlnm.Print_Area" localSheetId="23">KN_Westar!$A$4:$F$41</definedName>
    <definedName name="_xlnm.Print_Area" localSheetId="2">Lonestar!$A$2:$F$42</definedName>
    <definedName name="_xlnm.Print_Area" localSheetId="16">mewborne!$A$5:$J$43</definedName>
    <definedName name="_xlnm.Print_Area" localSheetId="21">Mojave!$A$1:$D$40</definedName>
    <definedName name="_xlnm.Print_Area" localSheetId="18">NNG!$A$1:$D$25</definedName>
    <definedName name="_xlnm.Print_Area" localSheetId="12">NW!$A$2:$F$41</definedName>
    <definedName name="_xlnm.Print_Area" localSheetId="9">Oasis!$R$2:$U$40</definedName>
    <definedName name="_xlnm.Print_Area" localSheetId="3">'PG&amp;E'!$A$1:$D$40</definedName>
    <definedName name="_xlnm.Print_Area" localSheetId="5">PGETX!$A$1:$H$39</definedName>
    <definedName name="_xlnm.Print_Area" localSheetId="19">PNM!$A$2:$D$23</definedName>
    <definedName name="_xlnm.Print_Area" localSheetId="8">'Red C'!$A$2:$F$43</definedName>
    <definedName name="_xlnm.Print_Area" localSheetId="4">SoCal!$A$1:$D$43</definedName>
    <definedName name="_xlnm.Print_Area" localSheetId="0">summary!$A$6:$F$51</definedName>
    <definedName name="_xlnm.Print_Area" localSheetId="1">williams!$A$1:$J$40</definedName>
    <definedName name="REVAL">#REF!</definedName>
    <definedName name="softball">#REF!</definedName>
    <definedName name="WRITEOFFS">#REF!</definedName>
  </definedNames>
  <calcPr calcId="0" iterate="1" iterateCount="50"/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4" i="8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B37" i="12"/>
  <c r="C37" i="12"/>
  <c r="D37" i="12"/>
  <c r="D40" i="12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B39" i="18"/>
  <c r="C39" i="18"/>
  <c r="D39" i="18"/>
  <c r="E39" i="18"/>
  <c r="F39" i="18"/>
  <c r="F40" i="18"/>
  <c r="F41" i="18"/>
  <c r="F43" i="18"/>
  <c r="D7" i="69"/>
  <c r="D8" i="69"/>
  <c r="D9" i="69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32" i="69"/>
  <c r="D33" i="69"/>
  <c r="D34" i="69"/>
  <c r="D35" i="69"/>
  <c r="D36" i="69"/>
  <c r="D37" i="69"/>
  <c r="B38" i="69"/>
  <c r="C38" i="69"/>
  <c r="D38" i="69"/>
  <c r="D39" i="69"/>
  <c r="D40" i="69"/>
  <c r="D42" i="69"/>
  <c r="D6" i="74"/>
  <c r="D7" i="74"/>
  <c r="D8" i="74"/>
  <c r="D9" i="74"/>
  <c r="D10" i="74"/>
  <c r="D11" i="74"/>
  <c r="D12" i="74"/>
  <c r="D13" i="74"/>
  <c r="D14" i="74"/>
  <c r="D15" i="74"/>
  <c r="D16" i="74"/>
  <c r="D17" i="74"/>
  <c r="D18" i="74"/>
  <c r="D19" i="74"/>
  <c r="D20" i="74"/>
  <c r="D21" i="74"/>
  <c r="D22" i="74"/>
  <c r="D23" i="74"/>
  <c r="D24" i="74"/>
  <c r="D25" i="74"/>
  <c r="D26" i="74"/>
  <c r="D27" i="74"/>
  <c r="D28" i="74"/>
  <c r="D29" i="74"/>
  <c r="D30" i="74"/>
  <c r="D31" i="74"/>
  <c r="D32" i="74"/>
  <c r="D33" i="74"/>
  <c r="D34" i="74"/>
  <c r="D35" i="74"/>
  <c r="D36" i="74"/>
  <c r="B37" i="74"/>
  <c r="C37" i="74"/>
  <c r="D37" i="74"/>
  <c r="D38" i="74"/>
  <c r="D39" i="74"/>
  <c r="D41" i="74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B39" i="72"/>
  <c r="C39" i="72"/>
  <c r="D39" i="72"/>
  <c r="D40" i="72"/>
  <c r="D41" i="72"/>
  <c r="D43" i="72"/>
  <c r="D5" i="78"/>
  <c r="D6" i="78"/>
  <c r="D7" i="78"/>
  <c r="D8" i="78"/>
  <c r="D9" i="78"/>
  <c r="D10" i="78"/>
  <c r="D11" i="78"/>
  <c r="D12" i="78"/>
  <c r="D13" i="78"/>
  <c r="D14" i="78"/>
  <c r="D18" i="78"/>
  <c r="D6" i="79"/>
  <c r="D7" i="79"/>
  <c r="D8" i="79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27" i="79"/>
  <c r="D28" i="79"/>
  <c r="D29" i="79"/>
  <c r="D30" i="79"/>
  <c r="D31" i="79"/>
  <c r="D32" i="79"/>
  <c r="D33" i="79"/>
  <c r="D34" i="79"/>
  <c r="D35" i="79"/>
  <c r="D36" i="79"/>
  <c r="B37" i="79"/>
  <c r="C37" i="79"/>
  <c r="D37" i="79"/>
  <c r="D38" i="79"/>
  <c r="D39" i="79"/>
  <c r="D41" i="79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B35" i="13"/>
  <c r="C35" i="13"/>
  <c r="D35" i="13"/>
  <c r="E35" i="13"/>
  <c r="F35" i="13"/>
  <c r="C36" i="13"/>
  <c r="E36" i="13"/>
  <c r="C37" i="13"/>
  <c r="E37" i="13"/>
  <c r="C38" i="13"/>
  <c r="E38" i="13"/>
  <c r="F38" i="13"/>
  <c r="F40" i="13"/>
  <c r="C41" i="13"/>
  <c r="E41" i="13"/>
  <c r="F41" i="13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B39" i="71"/>
  <c r="C39" i="71"/>
  <c r="D39" i="71"/>
  <c r="E39" i="71"/>
  <c r="F39" i="71"/>
  <c r="F40" i="71"/>
  <c r="F41" i="71"/>
  <c r="F43" i="71"/>
  <c r="F4" i="73"/>
  <c r="F5" i="73"/>
  <c r="F6" i="73"/>
  <c r="F7" i="73"/>
  <c r="F8" i="73"/>
  <c r="F9" i="73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B35" i="73"/>
  <c r="C35" i="73"/>
  <c r="D35" i="73"/>
  <c r="E35" i="73"/>
  <c r="F35" i="73"/>
  <c r="C36" i="73"/>
  <c r="E36" i="73"/>
  <c r="F36" i="73"/>
  <c r="C37" i="73"/>
  <c r="E37" i="73"/>
  <c r="F37" i="73"/>
  <c r="C38" i="73"/>
  <c r="E38" i="73"/>
  <c r="F38" i="73"/>
  <c r="F39" i="73"/>
  <c r="C40" i="73"/>
  <c r="E40" i="73"/>
  <c r="F40" i="73"/>
  <c r="F50" i="73"/>
  <c r="F52" i="73"/>
  <c r="F54" i="73"/>
  <c r="B10" i="20"/>
  <c r="B11" i="20"/>
  <c r="B12" i="20"/>
  <c r="B13" i="20"/>
  <c r="B14" i="20"/>
  <c r="B15" i="20"/>
  <c r="B16" i="20"/>
  <c r="B17" i="20"/>
  <c r="C17" i="20"/>
  <c r="C18" i="20"/>
  <c r="B29" i="20"/>
  <c r="B30" i="20"/>
  <c r="C30" i="20"/>
  <c r="C31" i="20"/>
  <c r="B44" i="20"/>
  <c r="B45" i="20"/>
  <c r="C45" i="20"/>
  <c r="C46" i="20"/>
  <c r="C62" i="20"/>
  <c r="H5" i="11"/>
  <c r="H6" i="11"/>
  <c r="H7" i="11"/>
  <c r="H8" i="11"/>
  <c r="AB8" i="11"/>
  <c r="AC8" i="11"/>
  <c r="AF8" i="11"/>
  <c r="AI8" i="11"/>
  <c r="AL8" i="11"/>
  <c r="AM8" i="11"/>
  <c r="AN8" i="11"/>
  <c r="AO8" i="11"/>
  <c r="AP8" i="11"/>
  <c r="H9" i="11"/>
  <c r="AC9" i="11"/>
  <c r="AF9" i="11"/>
  <c r="AI9" i="11"/>
  <c r="AL9" i="11"/>
  <c r="AM9" i="11"/>
  <c r="AN9" i="11"/>
  <c r="AO9" i="11"/>
  <c r="AP9" i="11"/>
  <c r="H10" i="11"/>
  <c r="AC10" i="11"/>
  <c r="AF10" i="11"/>
  <c r="AI10" i="11"/>
  <c r="AL10" i="11"/>
  <c r="AM10" i="11"/>
  <c r="AN10" i="11"/>
  <c r="AO10" i="11"/>
  <c r="AP10" i="11"/>
  <c r="H11" i="11"/>
  <c r="AC11" i="11"/>
  <c r="AF11" i="11"/>
  <c r="AI11" i="11"/>
  <c r="AL11" i="11"/>
  <c r="AM11" i="11"/>
  <c r="AN11" i="11"/>
  <c r="AO11" i="11"/>
  <c r="AP11" i="11"/>
  <c r="H12" i="11"/>
  <c r="AC12" i="11"/>
  <c r="AF12" i="11"/>
  <c r="AI12" i="11"/>
  <c r="AL12" i="11"/>
  <c r="AM12" i="11"/>
  <c r="AN12" i="11"/>
  <c r="AO12" i="11"/>
  <c r="AP12" i="11"/>
  <c r="H13" i="11"/>
  <c r="AC13" i="11"/>
  <c r="AF13" i="11"/>
  <c r="AI13" i="11"/>
  <c r="AL13" i="11"/>
  <c r="AM13" i="11"/>
  <c r="AN13" i="11"/>
  <c r="AO13" i="11"/>
  <c r="AP13" i="11"/>
  <c r="H14" i="11"/>
  <c r="AC14" i="11"/>
  <c r="AF14" i="11"/>
  <c r="AI14" i="11"/>
  <c r="AL14" i="11"/>
  <c r="AM14" i="11"/>
  <c r="AN14" i="11"/>
  <c r="AO14" i="11"/>
  <c r="AP14" i="11"/>
  <c r="H15" i="11"/>
  <c r="AC15" i="11"/>
  <c r="AF15" i="11"/>
  <c r="AI15" i="11"/>
  <c r="AL15" i="11"/>
  <c r="AM15" i="11"/>
  <c r="AN15" i="11"/>
  <c r="AO15" i="11"/>
  <c r="AP15" i="11"/>
  <c r="H16" i="11"/>
  <c r="AA16" i="11"/>
  <c r="AC16" i="11"/>
  <c r="AF16" i="11"/>
  <c r="AI16" i="11"/>
  <c r="AL16" i="11"/>
  <c r="AM16" i="11"/>
  <c r="AN16" i="11"/>
  <c r="AO16" i="11"/>
  <c r="AP16" i="11"/>
  <c r="H17" i="11"/>
  <c r="AC17" i="11"/>
  <c r="AF17" i="11"/>
  <c r="AI17" i="11"/>
  <c r="AL17" i="11"/>
  <c r="AM17" i="11"/>
  <c r="AN17" i="11"/>
  <c r="AO17" i="11"/>
  <c r="AP17" i="11"/>
  <c r="H18" i="11"/>
  <c r="AC18" i="11"/>
  <c r="AF18" i="11"/>
  <c r="AI18" i="11"/>
  <c r="AL18" i="11"/>
  <c r="AM18" i="11"/>
  <c r="AN18" i="11"/>
  <c r="AO18" i="11"/>
  <c r="AP18" i="11"/>
  <c r="H19" i="11"/>
  <c r="AC19" i="11"/>
  <c r="AF19" i="11"/>
  <c r="AI19" i="11"/>
  <c r="AL19" i="11"/>
  <c r="AM19" i="11"/>
  <c r="AN19" i="11"/>
  <c r="AO19" i="11"/>
  <c r="AP19" i="11"/>
  <c r="H20" i="11"/>
  <c r="AC20" i="11"/>
  <c r="AE20" i="11"/>
  <c r="AF20" i="11"/>
  <c r="AI20" i="11"/>
  <c r="AL20" i="11"/>
  <c r="AM20" i="11"/>
  <c r="AN20" i="11"/>
  <c r="AO20" i="11"/>
  <c r="AP20" i="11"/>
  <c r="H21" i="11"/>
  <c r="AC21" i="11"/>
  <c r="AF21" i="11"/>
  <c r="AI21" i="11"/>
  <c r="AL21" i="11"/>
  <c r="AM21" i="11"/>
  <c r="AN21" i="11"/>
  <c r="AO21" i="11"/>
  <c r="AP21" i="11"/>
  <c r="H22" i="11"/>
  <c r="AC22" i="11"/>
  <c r="AF22" i="11"/>
  <c r="AI22" i="11"/>
  <c r="AL22" i="11"/>
  <c r="AM22" i="11"/>
  <c r="AN22" i="11"/>
  <c r="AO22" i="11"/>
  <c r="AP22" i="11"/>
  <c r="H23" i="11"/>
  <c r="AC23" i="11"/>
  <c r="AF23" i="11"/>
  <c r="AI23" i="11"/>
  <c r="AL23" i="11"/>
  <c r="AM23" i="11"/>
  <c r="AN23" i="11"/>
  <c r="AO23" i="11"/>
  <c r="AP23" i="11"/>
  <c r="H24" i="11"/>
  <c r="AC24" i="11"/>
  <c r="AF24" i="11"/>
  <c r="AI24" i="11"/>
  <c r="AL24" i="11"/>
  <c r="AM24" i="11"/>
  <c r="AN24" i="11"/>
  <c r="AO24" i="11"/>
  <c r="AP24" i="11"/>
  <c r="H25" i="11"/>
  <c r="AC25" i="11"/>
  <c r="AF25" i="11"/>
  <c r="AI25" i="11"/>
  <c r="AL25" i="11"/>
  <c r="AM25" i="11"/>
  <c r="AN25" i="11"/>
  <c r="AO25" i="11"/>
  <c r="AP25" i="11"/>
  <c r="H26" i="11"/>
  <c r="AC26" i="11"/>
  <c r="AF26" i="11"/>
  <c r="AI26" i="11"/>
  <c r="AL26" i="11"/>
  <c r="AM26" i="11"/>
  <c r="AN26" i="11"/>
  <c r="AO26" i="11"/>
  <c r="AP26" i="11"/>
  <c r="H27" i="11"/>
  <c r="AC27" i="11"/>
  <c r="AE27" i="11"/>
  <c r="AF27" i="11"/>
  <c r="AI27" i="11"/>
  <c r="AL27" i="11"/>
  <c r="AM27" i="11"/>
  <c r="AN27" i="11"/>
  <c r="AO27" i="11"/>
  <c r="AP27" i="11"/>
  <c r="H28" i="11"/>
  <c r="AC28" i="11"/>
  <c r="AF28" i="11"/>
  <c r="AI28" i="11"/>
  <c r="AL28" i="11"/>
  <c r="AM28" i="11"/>
  <c r="AN28" i="11"/>
  <c r="AO28" i="11"/>
  <c r="AP28" i="11"/>
  <c r="H29" i="11"/>
  <c r="AC29" i="11"/>
  <c r="AF29" i="11"/>
  <c r="AI29" i="11"/>
  <c r="AL29" i="11"/>
  <c r="AM29" i="11"/>
  <c r="AN29" i="11"/>
  <c r="AO29" i="11"/>
  <c r="AP29" i="11"/>
  <c r="H30" i="11"/>
  <c r="AC30" i="11"/>
  <c r="AF30" i="11"/>
  <c r="AI30" i="11"/>
  <c r="AL30" i="11"/>
  <c r="AM30" i="11"/>
  <c r="AN30" i="11"/>
  <c r="AO30" i="11"/>
  <c r="AP30" i="11"/>
  <c r="H31" i="11"/>
  <c r="AC31" i="11"/>
  <c r="AF31" i="11"/>
  <c r="AI31" i="11"/>
  <c r="AL31" i="11"/>
  <c r="AM31" i="11"/>
  <c r="AN31" i="11"/>
  <c r="AO31" i="11"/>
  <c r="AP31" i="11"/>
  <c r="H32" i="11"/>
  <c r="AC32" i="11"/>
  <c r="AF32" i="11"/>
  <c r="AI32" i="11"/>
  <c r="AL32" i="11"/>
  <c r="AM32" i="11"/>
  <c r="AN32" i="11"/>
  <c r="AO32" i="11"/>
  <c r="AP32" i="11"/>
  <c r="H33" i="11"/>
  <c r="AC33" i="11"/>
  <c r="AF33" i="11"/>
  <c r="AI33" i="11"/>
  <c r="AL33" i="11"/>
  <c r="AM33" i="11"/>
  <c r="AN33" i="11"/>
  <c r="AO33" i="11"/>
  <c r="AP33" i="11"/>
  <c r="H34" i="11"/>
  <c r="I34" i="11"/>
  <c r="AC34" i="11"/>
  <c r="AE34" i="11"/>
  <c r="AF34" i="11"/>
  <c r="AI34" i="11"/>
  <c r="AL34" i="11"/>
  <c r="AM34" i="11"/>
  <c r="AN34" i="11"/>
  <c r="AO34" i="11"/>
  <c r="AP34" i="11"/>
  <c r="H35" i="11"/>
  <c r="AC35" i="11"/>
  <c r="AF35" i="11"/>
  <c r="AI35" i="11"/>
  <c r="AL35" i="11"/>
  <c r="AM35" i="11"/>
  <c r="AN35" i="11"/>
  <c r="AO35" i="11"/>
  <c r="AP35" i="11"/>
  <c r="B36" i="11"/>
  <c r="C36" i="11"/>
  <c r="D36" i="11"/>
  <c r="E36" i="11"/>
  <c r="F36" i="11"/>
  <c r="G36" i="11"/>
  <c r="H36" i="11"/>
  <c r="AC36" i="11"/>
  <c r="AE36" i="11"/>
  <c r="AF36" i="11"/>
  <c r="AI36" i="11"/>
  <c r="AL36" i="11"/>
  <c r="AM36" i="11"/>
  <c r="AN36" i="11"/>
  <c r="AO36" i="11"/>
  <c r="AP36" i="11"/>
  <c r="E37" i="11"/>
  <c r="H37" i="11"/>
  <c r="AA37" i="11"/>
  <c r="AC37" i="11"/>
  <c r="AF37" i="11"/>
  <c r="AI37" i="11"/>
  <c r="AL37" i="11"/>
  <c r="AM37" i="11"/>
  <c r="AN37" i="11"/>
  <c r="AO37" i="11"/>
  <c r="AP37" i="11"/>
  <c r="C38" i="11"/>
  <c r="E38" i="11"/>
  <c r="H38" i="11"/>
  <c r="AC38" i="11"/>
  <c r="AE38" i="11"/>
  <c r="AF38" i="11"/>
  <c r="AI38" i="11"/>
  <c r="AL38" i="11"/>
  <c r="AM38" i="11"/>
  <c r="AN38" i="11"/>
  <c r="AO38" i="11"/>
  <c r="AP38" i="11"/>
  <c r="AC39" i="11"/>
  <c r="AF39" i="11"/>
  <c r="AI39" i="11"/>
  <c r="AL39" i="11"/>
  <c r="AM39" i="11"/>
  <c r="AN39" i="11"/>
  <c r="AO39" i="11"/>
  <c r="AP39" i="11"/>
  <c r="AL40" i="11"/>
  <c r="AM40" i="11"/>
  <c r="AN40" i="11"/>
  <c r="AO40" i="11"/>
  <c r="AP40" i="11"/>
  <c r="AL41" i="11"/>
  <c r="AM41" i="11"/>
  <c r="AN41" i="11"/>
  <c r="AO41" i="11"/>
  <c r="AP41" i="11"/>
  <c r="AL42" i="11"/>
  <c r="AM42" i="11"/>
  <c r="AN42" i="11"/>
  <c r="AO42" i="11"/>
  <c r="AP42" i="11"/>
  <c r="AL43" i="11"/>
  <c r="AM43" i="11"/>
  <c r="AN43" i="11"/>
  <c r="AO43" i="11"/>
  <c r="AP43" i="11"/>
  <c r="AL44" i="11"/>
  <c r="AM44" i="11"/>
  <c r="AN44" i="11"/>
  <c r="AO44" i="11"/>
  <c r="AP44" i="11"/>
  <c r="AL45" i="11"/>
  <c r="AM45" i="11"/>
  <c r="AN45" i="11"/>
  <c r="AO45" i="11"/>
  <c r="AP45" i="11"/>
  <c r="AL46" i="11"/>
  <c r="AM46" i="11"/>
  <c r="AN46" i="11"/>
  <c r="AO46" i="11"/>
  <c r="AP46" i="11"/>
  <c r="AJ47" i="11"/>
  <c r="AK47" i="11"/>
  <c r="AL47" i="11"/>
  <c r="AM47" i="11"/>
  <c r="AN47" i="11"/>
  <c r="AO47" i="11"/>
  <c r="AP47" i="11"/>
  <c r="AL48" i="11"/>
  <c r="AM48" i="11"/>
  <c r="AN48" i="11"/>
  <c r="AO48" i="11"/>
  <c r="AP48" i="11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B35" i="70"/>
  <c r="C35" i="70"/>
  <c r="D35" i="70"/>
  <c r="E35" i="70"/>
  <c r="F35" i="70"/>
  <c r="G35" i="70"/>
  <c r="H35" i="70"/>
  <c r="I35" i="70"/>
  <c r="J35" i="70"/>
  <c r="J36" i="70"/>
  <c r="J37" i="70"/>
  <c r="J41" i="70"/>
  <c r="D66" i="70"/>
  <c r="D67" i="70"/>
  <c r="D68" i="70"/>
  <c r="D69" i="70"/>
  <c r="D75" i="70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B37" i="75"/>
  <c r="C37" i="75"/>
  <c r="D37" i="75"/>
  <c r="D38" i="75"/>
  <c r="D39" i="75"/>
  <c r="D41" i="75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B37" i="22"/>
  <c r="C37" i="22"/>
  <c r="D37" i="22"/>
  <c r="E37" i="22"/>
  <c r="F37" i="22"/>
  <c r="F38" i="22"/>
  <c r="F39" i="22"/>
  <c r="F41" i="2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B36" i="5"/>
  <c r="C36" i="5"/>
  <c r="D36" i="5"/>
  <c r="E36" i="5"/>
  <c r="F36" i="5"/>
  <c r="C37" i="5"/>
  <c r="E37" i="5"/>
  <c r="F42" i="5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L33" i="17"/>
  <c r="J34" i="17"/>
  <c r="J35" i="17"/>
  <c r="J36" i="17"/>
  <c r="J37" i="17"/>
  <c r="J38" i="17"/>
  <c r="B39" i="17"/>
  <c r="C39" i="17"/>
  <c r="D39" i="17"/>
  <c r="E39" i="17"/>
  <c r="F39" i="17"/>
  <c r="G39" i="17"/>
  <c r="H39" i="17"/>
  <c r="I39" i="17"/>
  <c r="J39" i="17"/>
  <c r="J40" i="17"/>
  <c r="J41" i="17"/>
  <c r="J43" i="17"/>
  <c r="D4" i="68"/>
  <c r="D5" i="68"/>
  <c r="D6" i="68"/>
  <c r="D7" i="68"/>
  <c r="D8" i="68"/>
  <c r="D9" i="68"/>
  <c r="D10" i="68"/>
  <c r="D11" i="68"/>
  <c r="D12" i="68"/>
  <c r="D13" i="68"/>
  <c r="D14" i="68"/>
  <c r="D15" i="68"/>
  <c r="D16" i="68"/>
  <c r="D17" i="68"/>
  <c r="D18" i="68"/>
  <c r="D19" i="68"/>
  <c r="D20" i="68"/>
  <c r="D21" i="68"/>
  <c r="D22" i="68"/>
  <c r="D23" i="68"/>
  <c r="D24" i="68"/>
  <c r="D25" i="68"/>
  <c r="D26" i="68"/>
  <c r="D27" i="68"/>
  <c r="D28" i="68"/>
  <c r="D29" i="68"/>
  <c r="D30" i="68"/>
  <c r="D31" i="68"/>
  <c r="D32" i="68"/>
  <c r="D33" i="68"/>
  <c r="D34" i="68"/>
  <c r="B35" i="68"/>
  <c r="C35" i="68"/>
  <c r="D35" i="68"/>
  <c r="D40" i="68"/>
  <c r="F3" i="67"/>
  <c r="F4" i="67"/>
  <c r="F5" i="67"/>
  <c r="F6" i="67"/>
  <c r="F7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B34" i="67"/>
  <c r="C34" i="67"/>
  <c r="D34" i="67"/>
  <c r="E34" i="67"/>
  <c r="F34" i="67"/>
  <c r="F37" i="67"/>
  <c r="F38" i="67"/>
  <c r="D6" i="65"/>
  <c r="B7" i="65"/>
  <c r="D7" i="65"/>
  <c r="B8" i="65"/>
  <c r="D8" i="65"/>
  <c r="B9" i="65"/>
  <c r="D9" i="65"/>
  <c r="D10" i="65"/>
  <c r="D11" i="65"/>
  <c r="D12" i="65"/>
  <c r="D13" i="65"/>
  <c r="D14" i="65"/>
  <c r="D18" i="65"/>
  <c r="D19" i="65"/>
  <c r="D20" i="65"/>
  <c r="D24" i="65"/>
  <c r="D6" i="77"/>
  <c r="D7" i="77"/>
  <c r="D8" i="77"/>
  <c r="D9" i="77"/>
  <c r="D10" i="77"/>
  <c r="D11" i="77"/>
  <c r="D12" i="77"/>
  <c r="D13" i="77"/>
  <c r="D14" i="77"/>
  <c r="D15" i="77"/>
  <c r="D16" i="77"/>
  <c r="D17" i="77"/>
  <c r="D18" i="77"/>
  <c r="D19" i="77"/>
  <c r="D20" i="77"/>
  <c r="D21" i="77"/>
  <c r="D22" i="77"/>
  <c r="D23" i="77"/>
  <c r="D24" i="77"/>
  <c r="D25" i="77"/>
  <c r="D26" i="77"/>
  <c r="D27" i="77"/>
  <c r="D28" i="77"/>
  <c r="D29" i="77"/>
  <c r="D30" i="77"/>
  <c r="D31" i="77"/>
  <c r="D32" i="77"/>
  <c r="D33" i="77"/>
  <c r="D34" i="77"/>
  <c r="D35" i="77"/>
  <c r="D36" i="77"/>
  <c r="B37" i="77"/>
  <c r="C37" i="77"/>
  <c r="D37" i="77"/>
  <c r="D38" i="77"/>
  <c r="D39" i="77"/>
  <c r="D41" i="77"/>
  <c r="F5" i="7"/>
  <c r="Z5" i="7"/>
  <c r="AD5" i="7"/>
  <c r="AF5" i="7"/>
  <c r="AG5" i="7"/>
  <c r="AH5" i="7"/>
  <c r="AI5" i="7"/>
  <c r="F6" i="7"/>
  <c r="Z6" i="7"/>
  <c r="AD6" i="7"/>
  <c r="AF6" i="7"/>
  <c r="AG6" i="7"/>
  <c r="AH6" i="7"/>
  <c r="AI6" i="7"/>
  <c r="F7" i="7"/>
  <c r="Z7" i="7"/>
  <c r="AD7" i="7"/>
  <c r="AF7" i="7"/>
  <c r="AG7" i="7"/>
  <c r="AH7" i="7"/>
  <c r="AI7" i="7"/>
  <c r="F8" i="7"/>
  <c r="Z8" i="7"/>
  <c r="AD8" i="7"/>
  <c r="AF8" i="7"/>
  <c r="AG8" i="7"/>
  <c r="AH8" i="7"/>
  <c r="AI8" i="7"/>
  <c r="F9" i="7"/>
  <c r="Z9" i="7"/>
  <c r="AD9" i="7"/>
  <c r="AF9" i="7"/>
  <c r="AG9" i="7"/>
  <c r="AH9" i="7"/>
  <c r="AI9" i="7"/>
  <c r="F10" i="7"/>
  <c r="Z10" i="7"/>
  <c r="AD10" i="7"/>
  <c r="AF10" i="7"/>
  <c r="AG10" i="7"/>
  <c r="AH10" i="7"/>
  <c r="AI10" i="7"/>
  <c r="F11" i="7"/>
  <c r="Z11" i="7"/>
  <c r="AD11" i="7"/>
  <c r="AF11" i="7"/>
  <c r="AG11" i="7"/>
  <c r="AH11" i="7"/>
  <c r="AI11" i="7"/>
  <c r="F12" i="7"/>
  <c r="Z12" i="7"/>
  <c r="AD12" i="7"/>
  <c r="AF12" i="7"/>
  <c r="AG12" i="7"/>
  <c r="AH12" i="7"/>
  <c r="AI12" i="7"/>
  <c r="F13" i="7"/>
  <c r="Z13" i="7"/>
  <c r="AD13" i="7"/>
  <c r="AF13" i="7"/>
  <c r="AG13" i="7"/>
  <c r="AH13" i="7"/>
  <c r="AI13" i="7"/>
  <c r="F14" i="7"/>
  <c r="Z14" i="7"/>
  <c r="AD14" i="7"/>
  <c r="AF14" i="7"/>
  <c r="AG14" i="7"/>
  <c r="AH14" i="7"/>
  <c r="AI14" i="7"/>
  <c r="F15" i="7"/>
  <c r="Z15" i="7"/>
  <c r="AD15" i="7"/>
  <c r="AF15" i="7"/>
  <c r="AG15" i="7"/>
  <c r="AH15" i="7"/>
  <c r="AI15" i="7"/>
  <c r="F16" i="7"/>
  <c r="Z16" i="7"/>
  <c r="AD16" i="7"/>
  <c r="AF16" i="7"/>
  <c r="AG16" i="7"/>
  <c r="AH16" i="7"/>
  <c r="AI16" i="7"/>
  <c r="F17" i="7"/>
  <c r="Z17" i="7"/>
  <c r="AD17" i="7"/>
  <c r="AF17" i="7"/>
  <c r="AG17" i="7"/>
  <c r="AH17" i="7"/>
  <c r="AI17" i="7"/>
  <c r="F18" i="7"/>
  <c r="AI18" i="7"/>
  <c r="F19" i="7"/>
  <c r="Z19" i="7"/>
  <c r="AD19" i="7"/>
  <c r="AF19" i="7"/>
  <c r="AG19" i="7"/>
  <c r="AH19" i="7"/>
  <c r="AI19" i="7"/>
  <c r="F20" i="7"/>
  <c r="Z20" i="7"/>
  <c r="AD20" i="7"/>
  <c r="AF20" i="7"/>
  <c r="AG20" i="7"/>
  <c r="AH20" i="7"/>
  <c r="AI20" i="7"/>
  <c r="F21" i="7"/>
  <c r="Z21" i="7"/>
  <c r="AD21" i="7"/>
  <c r="AF21" i="7"/>
  <c r="AG21" i="7"/>
  <c r="AH21" i="7"/>
  <c r="AI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B36" i="7"/>
  <c r="C36" i="7"/>
  <c r="D36" i="7"/>
  <c r="E36" i="7"/>
  <c r="F36" i="7"/>
  <c r="F41" i="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40" i="16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B35" i="28"/>
  <c r="C35" i="28"/>
  <c r="D35" i="28"/>
  <c r="D40" i="2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B35" i="9"/>
  <c r="C35" i="9"/>
  <c r="D35" i="9"/>
  <c r="E35" i="9"/>
  <c r="F35" i="9"/>
  <c r="G35" i="9"/>
  <c r="H35" i="9"/>
  <c r="H36" i="9"/>
  <c r="H37" i="9"/>
  <c r="H39" i="9"/>
  <c r="D5" i="64"/>
  <c r="D6" i="64"/>
  <c r="D7" i="64"/>
  <c r="D8" i="64"/>
  <c r="D9" i="64"/>
  <c r="D10" i="64"/>
  <c r="D11" i="64"/>
  <c r="D12" i="64"/>
  <c r="D13" i="64"/>
  <c r="D17" i="64"/>
  <c r="D18" i="64"/>
  <c r="D19" i="64"/>
  <c r="D23" i="64"/>
  <c r="F8" i="15"/>
  <c r="AF8" i="15"/>
  <c r="AJ8" i="15"/>
  <c r="AN8" i="15"/>
  <c r="AR8" i="15"/>
  <c r="AV8" i="15"/>
  <c r="F9" i="15"/>
  <c r="AF9" i="15"/>
  <c r="AJ9" i="15"/>
  <c r="AN9" i="15"/>
  <c r="AR9" i="15"/>
  <c r="AV9" i="15"/>
  <c r="F10" i="15"/>
  <c r="AF10" i="15"/>
  <c r="AJ10" i="15"/>
  <c r="AN10" i="15"/>
  <c r="AR10" i="15"/>
  <c r="AV10" i="15"/>
  <c r="F11" i="15"/>
  <c r="AF11" i="15"/>
  <c r="AJ11" i="15"/>
  <c r="AN11" i="15"/>
  <c r="AR11" i="15"/>
  <c r="AV11" i="15"/>
  <c r="F12" i="15"/>
  <c r="AF12" i="15"/>
  <c r="AJ12" i="15"/>
  <c r="AN12" i="15"/>
  <c r="AR12" i="15"/>
  <c r="AV12" i="15"/>
  <c r="F13" i="15"/>
  <c r="AF13" i="15"/>
  <c r="AJ13" i="15"/>
  <c r="AN13" i="15"/>
  <c r="AR13" i="15"/>
  <c r="AV13" i="15"/>
  <c r="F14" i="15"/>
  <c r="AF14" i="15"/>
  <c r="AJ14" i="15"/>
  <c r="AN14" i="15"/>
  <c r="AR14" i="15"/>
  <c r="AV14" i="15"/>
  <c r="F15" i="15"/>
  <c r="AF15" i="15"/>
  <c r="AJ15" i="15"/>
  <c r="AN15" i="15"/>
  <c r="AR15" i="15"/>
  <c r="AV15" i="15"/>
  <c r="F16" i="15"/>
  <c r="AF16" i="15"/>
  <c r="AJ16" i="15"/>
  <c r="AN16" i="15"/>
  <c r="AQ16" i="15"/>
  <c r="AR16" i="15"/>
  <c r="AU16" i="15"/>
  <c r="AV16" i="15"/>
  <c r="F17" i="15"/>
  <c r="AF17" i="15"/>
  <c r="AJ17" i="15"/>
  <c r="AN17" i="15"/>
  <c r="AR17" i="15"/>
  <c r="AV17" i="15"/>
  <c r="F18" i="15"/>
  <c r="AF18" i="15"/>
  <c r="AJ18" i="15"/>
  <c r="AN18" i="15"/>
  <c r="AR18" i="15"/>
  <c r="AV18" i="15"/>
  <c r="F19" i="15"/>
  <c r="AF19" i="15"/>
  <c r="AJ19" i="15"/>
  <c r="AN19" i="15"/>
  <c r="AR19" i="15"/>
  <c r="AV19" i="15"/>
  <c r="F20" i="15"/>
  <c r="AF20" i="15"/>
  <c r="AJ20" i="15"/>
  <c r="AN20" i="15"/>
  <c r="AR20" i="15"/>
  <c r="AV20" i="15"/>
  <c r="F21" i="15"/>
  <c r="AF21" i="15"/>
  <c r="AJ21" i="15"/>
  <c r="AN21" i="15"/>
  <c r="AQ21" i="15"/>
  <c r="AR21" i="15"/>
  <c r="AV21" i="15"/>
  <c r="F22" i="15"/>
  <c r="AF22" i="15"/>
  <c r="AJ22" i="15"/>
  <c r="AN22" i="15"/>
  <c r="AQ22" i="15"/>
  <c r="AR22" i="15"/>
  <c r="AV22" i="15"/>
  <c r="F23" i="15"/>
  <c r="AF23" i="15"/>
  <c r="AJ23" i="15"/>
  <c r="AN23" i="15"/>
  <c r="AQ23" i="15"/>
  <c r="AR23" i="15"/>
  <c r="AV23" i="15"/>
  <c r="F24" i="15"/>
  <c r="AF24" i="15"/>
  <c r="AJ24" i="15"/>
  <c r="AN24" i="15"/>
  <c r="AQ24" i="15"/>
  <c r="AR24" i="15"/>
  <c r="AV24" i="15"/>
  <c r="F25" i="15"/>
  <c r="AF25" i="15"/>
  <c r="AJ25" i="15"/>
  <c r="AN25" i="15"/>
  <c r="AR25" i="15"/>
  <c r="AV25" i="15"/>
  <c r="F26" i="15"/>
  <c r="AF26" i="15"/>
  <c r="AJ26" i="15"/>
  <c r="AN26" i="15"/>
  <c r="AQ26" i="15"/>
  <c r="AR26" i="15"/>
  <c r="AV26" i="15"/>
  <c r="F27" i="15"/>
  <c r="AF27" i="15"/>
  <c r="AJ27" i="15"/>
  <c r="AN27" i="15"/>
  <c r="AQ27" i="15"/>
  <c r="AR27" i="15"/>
  <c r="AV27" i="15"/>
  <c r="F28" i="15"/>
  <c r="AF28" i="15"/>
  <c r="AI28" i="15"/>
  <c r="AJ28" i="15"/>
  <c r="AN28" i="15"/>
  <c r="AR28" i="15"/>
  <c r="AV28" i="15"/>
  <c r="F29" i="15"/>
  <c r="AF29" i="15"/>
  <c r="AJ29" i="15"/>
  <c r="AN29" i="15"/>
  <c r="AR29" i="15"/>
  <c r="AV29" i="15"/>
  <c r="F30" i="15"/>
  <c r="AF30" i="15"/>
  <c r="AJ30" i="15"/>
  <c r="AN30" i="15"/>
  <c r="AR30" i="15"/>
  <c r="AU30" i="15"/>
  <c r="AV30" i="15"/>
  <c r="F31" i="15"/>
  <c r="AF31" i="15"/>
  <c r="AJ31" i="15"/>
  <c r="AN31" i="15"/>
  <c r="AR31" i="15"/>
  <c r="AV31" i="15"/>
  <c r="F32" i="15"/>
  <c r="AF32" i="15"/>
  <c r="AJ32" i="15"/>
  <c r="AN32" i="15"/>
  <c r="AR32" i="15"/>
  <c r="AV32" i="15"/>
  <c r="F33" i="15"/>
  <c r="AF33" i="15"/>
  <c r="AJ33" i="15"/>
  <c r="AN33" i="15"/>
  <c r="AR33" i="15"/>
  <c r="AV33" i="15"/>
  <c r="F34" i="15"/>
  <c r="AF34" i="15"/>
  <c r="AJ34" i="15"/>
  <c r="AN34" i="15"/>
  <c r="AR34" i="15"/>
  <c r="AV34" i="15"/>
  <c r="F35" i="15"/>
  <c r="AF35" i="15"/>
  <c r="AJ35" i="15"/>
  <c r="AN35" i="15"/>
  <c r="AR35" i="15"/>
  <c r="AU35" i="15"/>
  <c r="AV35" i="15"/>
  <c r="F36" i="15"/>
  <c r="AF36" i="15"/>
  <c r="AJ36" i="15"/>
  <c r="AN36" i="15"/>
  <c r="AR36" i="15"/>
  <c r="AV36" i="15"/>
  <c r="F37" i="15"/>
  <c r="AF37" i="15"/>
  <c r="AJ37" i="15"/>
  <c r="AN37" i="15"/>
  <c r="AR37" i="15"/>
  <c r="AV37" i="15"/>
  <c r="F38" i="15"/>
  <c r="AF38" i="15"/>
  <c r="AJ38" i="15"/>
  <c r="AN38" i="15"/>
  <c r="AR38" i="15"/>
  <c r="AV38" i="15"/>
  <c r="B39" i="15"/>
  <c r="C39" i="15"/>
  <c r="D39" i="15"/>
  <c r="E39" i="15"/>
  <c r="F39" i="15"/>
  <c r="AD39" i="15"/>
  <c r="AE39" i="15"/>
  <c r="AF39" i="15"/>
  <c r="AH39" i="15"/>
  <c r="AI39" i="15"/>
  <c r="AJ39" i="15"/>
  <c r="AL39" i="15"/>
  <c r="AM39" i="15"/>
  <c r="AN39" i="15"/>
  <c r="AP39" i="15"/>
  <c r="AQ39" i="15"/>
  <c r="AR39" i="15"/>
  <c r="AT39" i="15"/>
  <c r="AU39" i="15"/>
  <c r="AV39" i="15"/>
  <c r="F40" i="15"/>
  <c r="F41" i="15"/>
  <c r="F43" i="15"/>
  <c r="AF45" i="15"/>
  <c r="AJ45" i="15"/>
  <c r="AN45" i="15"/>
  <c r="AR45" i="15"/>
  <c r="AR48" i="15"/>
  <c r="AR51" i="15"/>
  <c r="AH52" i="15"/>
  <c r="AH54" i="15"/>
  <c r="AH56" i="15"/>
  <c r="AH57" i="15"/>
  <c r="F86" i="15"/>
  <c r="K86" i="15"/>
  <c r="F87" i="15"/>
  <c r="K87" i="15"/>
  <c r="F88" i="15"/>
  <c r="K88" i="15"/>
  <c r="F89" i="15"/>
  <c r="K89" i="15"/>
  <c r="F90" i="15"/>
  <c r="K90" i="15"/>
  <c r="F91" i="15"/>
  <c r="K91" i="15"/>
  <c r="B92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C100" i="15"/>
  <c r="K100" i="15"/>
  <c r="B101" i="15"/>
  <c r="C101" i="15"/>
  <c r="F101" i="15"/>
  <c r="K101" i="15"/>
  <c r="B102" i="15"/>
  <c r="F102" i="15"/>
  <c r="K102" i="15"/>
  <c r="B103" i="15"/>
  <c r="C103" i="15"/>
  <c r="F103" i="15"/>
  <c r="K103" i="15"/>
  <c r="K104" i="15"/>
  <c r="B105" i="15"/>
  <c r="F105" i="15"/>
  <c r="K105" i="15"/>
  <c r="K106" i="15"/>
  <c r="K107" i="15"/>
  <c r="F108" i="15"/>
  <c r="K108" i="15"/>
  <c r="K109" i="15"/>
  <c r="K110" i="15"/>
  <c r="K111" i="15"/>
  <c r="K112" i="15"/>
  <c r="I113" i="15"/>
  <c r="K113" i="15"/>
  <c r="I114" i="15"/>
  <c r="K114" i="15"/>
  <c r="F126" i="15"/>
  <c r="F127" i="15"/>
  <c r="F128" i="15"/>
  <c r="F129" i="15"/>
  <c r="F130" i="15"/>
  <c r="F131" i="15"/>
  <c r="B132" i="15"/>
  <c r="F132" i="15"/>
  <c r="B133" i="15"/>
  <c r="C133" i="15"/>
  <c r="F133" i="15"/>
  <c r="B136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B166" i="15"/>
  <c r="C166" i="15"/>
  <c r="B168" i="15"/>
  <c r="C168" i="15"/>
  <c r="F169" i="15"/>
  <c r="F170" i="15"/>
  <c r="F171" i="15"/>
  <c r="F172" i="15"/>
  <c r="F173" i="15"/>
  <c r="B174" i="15"/>
  <c r="C174" i="15"/>
  <c r="C175" i="15"/>
  <c r="B176" i="15"/>
  <c r="C176" i="15"/>
  <c r="F176" i="15"/>
  <c r="B178" i="15"/>
  <c r="C178" i="15"/>
  <c r="B180" i="15"/>
  <c r="C180" i="15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B37" i="76"/>
  <c r="C37" i="76"/>
  <c r="D37" i="76"/>
  <c r="D38" i="76"/>
  <c r="D39" i="76"/>
  <c r="D41" i="7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B35" i="6"/>
  <c r="C35" i="6"/>
  <c r="D35" i="6"/>
  <c r="E35" i="6"/>
  <c r="F35" i="6"/>
  <c r="F40" i="6"/>
  <c r="P10" i="63"/>
  <c r="P11" i="63"/>
  <c r="B12" i="63"/>
  <c r="C12" i="63"/>
  <c r="D12" i="63"/>
  <c r="P12" i="63"/>
  <c r="B13" i="63"/>
  <c r="C13" i="63"/>
  <c r="D13" i="63"/>
  <c r="B14" i="63"/>
  <c r="C14" i="63"/>
  <c r="D14" i="63"/>
  <c r="B15" i="63"/>
  <c r="C15" i="63"/>
  <c r="D15" i="63"/>
  <c r="B16" i="63"/>
  <c r="C16" i="63"/>
  <c r="D16" i="63"/>
  <c r="B17" i="63"/>
  <c r="C17" i="63"/>
  <c r="D17" i="63"/>
  <c r="B18" i="63"/>
  <c r="C18" i="63"/>
  <c r="D18" i="63"/>
  <c r="B19" i="63"/>
  <c r="C19" i="63"/>
  <c r="D19" i="63"/>
  <c r="B20" i="63"/>
  <c r="C20" i="63"/>
  <c r="D20" i="63"/>
  <c r="B21" i="63"/>
  <c r="C21" i="63"/>
  <c r="D21" i="63"/>
  <c r="B22" i="63"/>
  <c r="C22" i="63"/>
  <c r="D22" i="63"/>
  <c r="B23" i="63"/>
  <c r="C23" i="63"/>
  <c r="D23" i="63"/>
  <c r="B24" i="63"/>
  <c r="C24" i="63"/>
  <c r="D24" i="63"/>
  <c r="B25" i="63"/>
  <c r="C25" i="63"/>
  <c r="D25" i="63"/>
  <c r="B26" i="63"/>
  <c r="C26" i="63"/>
  <c r="D26" i="63"/>
  <c r="B27" i="63"/>
  <c r="C27" i="63"/>
  <c r="D27" i="63"/>
  <c r="B28" i="63"/>
  <c r="C28" i="63"/>
  <c r="D28" i="63"/>
  <c r="B29" i="63"/>
  <c r="C29" i="63"/>
  <c r="D29" i="63"/>
  <c r="B30" i="63"/>
  <c r="C30" i="63"/>
  <c r="D30" i="63"/>
  <c r="B31" i="63"/>
  <c r="C31" i="63"/>
  <c r="D31" i="63"/>
  <c r="B32" i="63"/>
  <c r="C32" i="63"/>
  <c r="D32" i="63"/>
  <c r="B33" i="63"/>
  <c r="C33" i="63"/>
  <c r="D33" i="63"/>
  <c r="B34" i="63"/>
  <c r="C34" i="63"/>
  <c r="O37" i="63"/>
  <c r="B38" i="63"/>
  <c r="C38" i="63"/>
  <c r="D38" i="63"/>
  <c r="B39" i="63"/>
  <c r="C39" i="63"/>
  <c r="D39" i="63"/>
  <c r="B40" i="63"/>
  <c r="C40" i="63"/>
  <c r="D40" i="63"/>
  <c r="B41" i="63"/>
  <c r="C41" i="63"/>
  <c r="D41" i="63"/>
  <c r="B42" i="63"/>
  <c r="C42" i="63"/>
  <c r="D42" i="63"/>
  <c r="B43" i="63"/>
  <c r="C43" i="63"/>
  <c r="D43" i="63"/>
  <c r="B44" i="63"/>
  <c r="C44" i="63"/>
  <c r="D44" i="63"/>
  <c r="B45" i="63"/>
  <c r="C45" i="63"/>
  <c r="D45" i="63"/>
  <c r="B46" i="63"/>
  <c r="C46" i="63"/>
  <c r="D46" i="63"/>
  <c r="B47" i="63"/>
  <c r="C47" i="63"/>
  <c r="B49" i="63"/>
  <c r="C49" i="63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B39" i="19"/>
  <c r="C39" i="19"/>
  <c r="D39" i="19"/>
  <c r="D40" i="19"/>
  <c r="D41" i="19"/>
  <c r="D43" i="19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B35" i="2"/>
  <c r="C35" i="2"/>
  <c r="D35" i="2"/>
  <c r="E35" i="2"/>
  <c r="F35" i="2"/>
  <c r="G35" i="2"/>
  <c r="H35" i="2"/>
  <c r="I35" i="2"/>
  <c r="J35" i="2"/>
  <c r="J40" i="2"/>
  <c r="D70" i="2"/>
  <c r="D73" i="2"/>
  <c r="D74" i="2"/>
  <c r="D75" i="2"/>
</calcChain>
</file>

<file path=xl/sharedStrings.xml><?xml version="1.0" encoding="utf-8"?>
<sst xmlns="http://schemas.openxmlformats.org/spreadsheetml/2006/main" count="440" uniqueCount="158">
  <si>
    <t>Volume</t>
  </si>
  <si>
    <t>Northwest</t>
  </si>
  <si>
    <t>Mewborne</t>
  </si>
  <si>
    <t>Amoco Abo</t>
  </si>
  <si>
    <t xml:space="preserve">Agave imbalance   </t>
  </si>
  <si>
    <t>Positive = due Transwestern</t>
  </si>
  <si>
    <t>Negative = due operator</t>
  </si>
  <si>
    <t>Amoco</t>
  </si>
  <si>
    <t>Oasis</t>
  </si>
  <si>
    <t>La Maquina</t>
  </si>
  <si>
    <t>Kutz</t>
  </si>
  <si>
    <t>Ignacio</t>
  </si>
  <si>
    <t>Day</t>
  </si>
  <si>
    <t>Receipts</t>
  </si>
  <si>
    <t>Deliveries</t>
  </si>
  <si>
    <t>Monthly</t>
  </si>
  <si>
    <t>Volumes</t>
  </si>
  <si>
    <t>Index</t>
  </si>
  <si>
    <t>Dollars</t>
  </si>
  <si>
    <t>Ward Del</t>
  </si>
  <si>
    <t>Pecos Del</t>
  </si>
  <si>
    <t>Measured</t>
  </si>
  <si>
    <t>Scheduled</t>
  </si>
  <si>
    <t>LaPlata Recpt</t>
  </si>
  <si>
    <t>LaPlata Delivery</t>
  </si>
  <si>
    <t>Red Cedar</t>
  </si>
  <si>
    <t>paper</t>
  </si>
  <si>
    <t>lunch</t>
  </si>
  <si>
    <t>Gunpoint #2</t>
  </si>
  <si>
    <t>Amount</t>
  </si>
  <si>
    <t>Williams</t>
  </si>
  <si>
    <t>SJ</t>
  </si>
  <si>
    <t>AVG</t>
  </si>
  <si>
    <t>Lonestar</t>
  </si>
  <si>
    <t>SoCal</t>
  </si>
  <si>
    <t>El Paso</t>
  </si>
  <si>
    <t>Window Rock</t>
  </si>
  <si>
    <t>Blanco</t>
  </si>
  <si>
    <t xml:space="preserve">Transwestern </t>
  </si>
  <si>
    <t>/------------------------------------------El Paso----------------------------------------\</t>
  </si>
  <si>
    <t>Differences</t>
  </si>
  <si>
    <t>Month</t>
  </si>
  <si>
    <t>imbal</t>
  </si>
  <si>
    <t>/--------------------  Blanco  ---------------------------\</t>
  </si>
  <si>
    <t>Blanco Del</t>
  </si>
  <si>
    <t>Blanco Rec</t>
  </si>
  <si>
    <t>Imbal</t>
  </si>
  <si>
    <t>Balance</t>
  </si>
  <si>
    <t>Florida Plant</t>
  </si>
  <si>
    <t>Maljamar</t>
  </si>
  <si>
    <t>Zia</t>
  </si>
  <si>
    <t>Red Cedar Gathering</t>
  </si>
  <si>
    <t>Imbalance</t>
  </si>
  <si>
    <t>18</t>
  </si>
  <si>
    <t>Balance at 11/27/99</t>
  </si>
  <si>
    <t>Balance at 12/27/99</t>
  </si>
  <si>
    <t>Balance at 1/30/00</t>
  </si>
  <si>
    <t>Balance at 2/27/00</t>
  </si>
  <si>
    <t xml:space="preserve">Imbalance </t>
  </si>
  <si>
    <t>Contract 24844</t>
  </si>
  <si>
    <t>San Juan</t>
  </si>
  <si>
    <t>5/99 cash out</t>
  </si>
  <si>
    <t>12/99 Balance</t>
  </si>
  <si>
    <t>1/1-1/27</t>
  </si>
  <si>
    <t>Total as of 1/27/00</t>
  </si>
  <si>
    <t>Imbal per books</t>
  </si>
  <si>
    <t>ending at 11/98</t>
  </si>
  <si>
    <t xml:space="preserve">cash out </t>
  </si>
  <si>
    <t>balance after cash out</t>
  </si>
  <si>
    <t>Est 5/99</t>
  </si>
  <si>
    <t>7/98 - 11/98</t>
  </si>
  <si>
    <t>12/98 - 5/99</t>
  </si>
  <si>
    <t>POI  8516</t>
  </si>
  <si>
    <t>Mewbourne Oil</t>
  </si>
  <si>
    <t>Amoco Abo Rec</t>
  </si>
  <si>
    <t>TransColorado</t>
  </si>
  <si>
    <t>Contract  24268</t>
  </si>
  <si>
    <t>Contract  24693</t>
  </si>
  <si>
    <t>Contract  24361</t>
  </si>
  <si>
    <t>Contract 8289</t>
  </si>
  <si>
    <t>Contract  21579</t>
  </si>
  <si>
    <t>Westar Ward</t>
  </si>
  <si>
    <t>index</t>
  </si>
  <si>
    <t>Agave</t>
  </si>
  <si>
    <t>Conoco</t>
  </si>
  <si>
    <t>As of Date</t>
  </si>
  <si>
    <t>INDEX</t>
  </si>
  <si>
    <t>PNM</t>
  </si>
  <si>
    <t xml:space="preserve">PNM imbalance   </t>
  </si>
  <si>
    <t>Volumetric</t>
  </si>
  <si>
    <t>Dollar Valued</t>
  </si>
  <si>
    <t xml:space="preserve">                         - payback should be done on Volumetric receivable</t>
  </si>
  <si>
    <t xml:space="preserve">                         - payback should not be done on Volumetric payables</t>
  </si>
  <si>
    <t xml:space="preserve">                         - payback should not be done on Dollar valued receivables</t>
  </si>
  <si>
    <t>Duke Energy Trading and Marketing</t>
  </si>
  <si>
    <t>NNG</t>
  </si>
  <si>
    <t>Index is high - payback should be done on Dollar Valued payables</t>
  </si>
  <si>
    <t>NGPL</t>
  </si>
  <si>
    <t>Operator</t>
  </si>
  <si>
    <t>Imbal Type</t>
  </si>
  <si>
    <t>Net imbals</t>
  </si>
  <si>
    <t>Note -  This report does not represent the total population of imbalances on Transwestern.</t>
  </si>
  <si>
    <t>Duke Energy Field Services</t>
  </si>
  <si>
    <t>Mojave Pipeline</t>
  </si>
  <si>
    <t>Burlington</t>
  </si>
  <si>
    <t>Receivable imbalances</t>
  </si>
  <si>
    <t>Payable imbalances</t>
  </si>
  <si>
    <t>Comments</t>
  </si>
  <si>
    <t>Cynthia Rivers</t>
  </si>
  <si>
    <t>Amy Mulligan</t>
  </si>
  <si>
    <t>Bert Hernandez</t>
  </si>
  <si>
    <t>MS rep</t>
  </si>
  <si>
    <t>Linda Ward</t>
  </si>
  <si>
    <t>EOG</t>
  </si>
  <si>
    <t>Pronghorn</t>
  </si>
  <si>
    <t>Pitchfork Ranch</t>
  </si>
  <si>
    <t>Tristi Draw</t>
  </si>
  <si>
    <t>OneOk Westex-Ward</t>
  </si>
  <si>
    <t>Contintental</t>
  </si>
  <si>
    <t>Continental</t>
  </si>
  <si>
    <t>CIG</t>
  </si>
  <si>
    <t>Tumbleweed</t>
  </si>
  <si>
    <t>Contract #</t>
  </si>
  <si>
    <t>Tracy Minter</t>
  </si>
  <si>
    <t>PG&amp;E Topock</t>
  </si>
  <si>
    <t>Christine McEvoy</t>
  </si>
  <si>
    <t>contr21817</t>
  </si>
  <si>
    <t>NTXPH</t>
  </si>
  <si>
    <t>Crawford, Pecos Diamond, Waha, Linam Ranch, Artesia</t>
  </si>
  <si>
    <t>Blanco and Window Rock</t>
  </si>
  <si>
    <t>POI 9109 Mobil Waha Plant</t>
  </si>
  <si>
    <t>POI 59918 Grand Valley Plant</t>
  </si>
  <si>
    <t>500211,500212,500219,500230 - Coburn points</t>
  </si>
  <si>
    <t>Grayco/Artesia</t>
  </si>
  <si>
    <t>Burton Flats</t>
  </si>
  <si>
    <t>Anna Cooper, Jullian Schwab</t>
  </si>
  <si>
    <t>Milagro</t>
  </si>
  <si>
    <t>WestarCarson</t>
  </si>
  <si>
    <t>Duke/GPM</t>
  </si>
  <si>
    <t>being reconciled with CIG</t>
  </si>
  <si>
    <t>Calpine</t>
  </si>
  <si>
    <t>PG&amp;E TX/EPFS</t>
  </si>
  <si>
    <t>El Paso/TW Eddy Rec</t>
  </si>
  <si>
    <t>El Paso Field Services</t>
  </si>
  <si>
    <t>Calpine So. Point Power Del</t>
  </si>
  <si>
    <t>Sid Richardson</t>
  </si>
  <si>
    <t>POI 1190 - Keystone Plant Outlet</t>
  </si>
  <si>
    <t>North Star Steel</t>
  </si>
  <si>
    <t>POI 500383 - North Start Steel IC</t>
  </si>
  <si>
    <t>Citizens Communications</t>
  </si>
  <si>
    <t xml:space="preserve">POI 78069 - Citizens Griffith </t>
  </si>
  <si>
    <t>oba</t>
  </si>
  <si>
    <t>trans</t>
  </si>
  <si>
    <t>Duke</t>
  </si>
  <si>
    <t>Citizens-Griffith</t>
  </si>
  <si>
    <t>TRANSWESTERN  PIPELINE -   SUMMARY OF OBA BALANCES</t>
  </si>
  <si>
    <t>Amoco Abo fuel del</t>
  </si>
  <si>
    <t>ending 5/31/01 bal of $295,327 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</si>
</sst>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&quot;$&quot;#,##0.000_);\(&quot;$&quot;#,##0.000\)"/>
    <numFmt numFmtId="168" formatCode="&quot;$&quot;#,##0.0000_);\(&quot;$&quot;#,##0.0000\)"/>
    <numFmt numFmtId="171" formatCode="_(* #,##0.000_);_(* \(#,##0.000\);_(* &quot;-&quot;??_);_(@_)"/>
    <numFmt numFmtId="172" formatCode="_(* #,##0.0000_);_(* \(#,##0.0000\);_(* &quot;-&quot;??_);_(@_)"/>
    <numFmt numFmtId="179" formatCode="_(&quot;$&quot;* #,##0_);_(&quot;$&quot;* \(#,##0\);_(&quot;$&quot;* &quot;-&quot;??_);_(@_)"/>
    <numFmt numFmtId="180" formatCode="0.000"/>
    <numFmt numFmtId="186" formatCode="&quot;$&quot;#,##0.00"/>
    <numFmt numFmtId="192" formatCode="&quot;$&quot;#,##0"/>
    <numFmt numFmtId="196" formatCode="0_);\(0\)"/>
    <numFmt numFmtId="210" formatCode="#,##0.000_);\(#,##0.000\)"/>
    <numFmt numFmtId="216" formatCode="mm/dd/yy"/>
  </numFmts>
  <fonts count="4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46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sz val="9"/>
      <color indexed="46"/>
      <name val="Arial"/>
      <family val="2"/>
    </font>
    <font>
      <sz val="9"/>
      <color indexed="4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u/>
      <sz val="10"/>
      <name val="Arial"/>
      <family val="2"/>
    </font>
    <font>
      <sz val="8"/>
      <color indexed="12"/>
      <name val="Arial"/>
      <family val="2"/>
    </font>
    <font>
      <sz val="9"/>
      <color indexed="14"/>
      <name val="Arial"/>
      <family val="2"/>
    </font>
    <font>
      <sz val="8"/>
      <color indexed="59"/>
      <name val="Arial"/>
      <family val="2"/>
    </font>
    <font>
      <sz val="10"/>
      <color indexed="10"/>
      <name val="Arial"/>
      <family val="2"/>
    </font>
    <font>
      <b/>
      <sz val="8"/>
      <color indexed="17"/>
      <name val="Arial"/>
      <family val="2"/>
    </font>
    <font>
      <sz val="9"/>
      <color indexed="53"/>
      <name val="Arial"/>
      <family val="2"/>
    </font>
    <font>
      <sz val="9"/>
      <color indexed="16"/>
      <name val="Arial"/>
      <family val="2"/>
    </font>
    <font>
      <sz val="8"/>
      <color indexed="6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9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3" fillId="0" borderId="0" xfId="1" applyNumberFormat="1" applyFont="1" applyAlignment="1"/>
    <xf numFmtId="0" fontId="3" fillId="0" borderId="0" xfId="0" applyFont="1" applyAlignment="1">
      <alignment horizontal="center"/>
    </xf>
    <xf numFmtId="171" fontId="8" fillId="0" borderId="0" xfId="1" applyNumberFormat="1" applyFont="1"/>
    <xf numFmtId="166" fontId="9" fillId="0" borderId="0" xfId="1" applyNumberFormat="1" applyFont="1"/>
    <xf numFmtId="7" fontId="9" fillId="0" borderId="0" xfId="0" applyNumberFormat="1" applyFont="1"/>
    <xf numFmtId="166" fontId="9" fillId="0" borderId="0" xfId="0" applyNumberFormat="1" applyFont="1"/>
    <xf numFmtId="17" fontId="4" fillId="0" borderId="0" xfId="0" applyNumberFormat="1" applyFont="1" applyAlignment="1">
      <alignment horizontal="center"/>
    </xf>
    <xf numFmtId="166" fontId="7" fillId="0" borderId="0" xfId="1" applyNumberFormat="1" applyFont="1"/>
    <xf numFmtId="7" fontId="3" fillId="0" borderId="0" xfId="0" applyNumberFormat="1" applyFont="1" applyFill="1" applyAlignment="1"/>
    <xf numFmtId="7" fontId="7" fillId="0" borderId="0" xfId="0" applyNumberFormat="1" applyFont="1"/>
    <xf numFmtId="7" fontId="3" fillId="0" borderId="0" xfId="0" applyNumberFormat="1" applyFont="1" applyAlignment="1"/>
    <xf numFmtId="7" fontId="4" fillId="0" borderId="0" xfId="0" applyNumberFormat="1" applyFont="1" applyAlignment="1"/>
    <xf numFmtId="7" fontId="10" fillId="0" borderId="0" xfId="0" applyNumberFormat="1" applyFont="1" applyAlignment="1"/>
    <xf numFmtId="166" fontId="3" fillId="0" borderId="0" xfId="1" applyNumberFormat="1" applyFont="1"/>
    <xf numFmtId="166" fontId="3" fillId="0" borderId="0" xfId="0" applyNumberFormat="1" applyFont="1"/>
    <xf numFmtId="0" fontId="0" fillId="0" borderId="0" xfId="0" applyNumberFormat="1"/>
    <xf numFmtId="166" fontId="7" fillId="0" borderId="0" xfId="0" applyNumberFormat="1" applyFont="1"/>
    <xf numFmtId="7" fontId="4" fillId="0" borderId="0" xfId="0" applyNumberFormat="1" applyFont="1" applyFill="1" applyAlignment="1"/>
    <xf numFmtId="5" fontId="7" fillId="0" borderId="0" xfId="0" applyNumberFormat="1" applyFont="1"/>
    <xf numFmtId="17" fontId="4" fillId="0" borderId="0" xfId="0" applyNumberFormat="1" applyFont="1"/>
    <xf numFmtId="166" fontId="0" fillId="0" borderId="0" xfId="0" applyNumberFormat="1"/>
    <xf numFmtId="0" fontId="9" fillId="0" borderId="0" xfId="0" applyFont="1"/>
    <xf numFmtId="14" fontId="4" fillId="0" borderId="0" xfId="0" applyNumberFormat="1" applyFont="1"/>
    <xf numFmtId="0" fontId="11" fillId="0" borderId="0" xfId="0" applyFont="1"/>
    <xf numFmtId="166" fontId="4" fillId="2" borderId="0" xfId="1" applyNumberFormat="1" applyFont="1" applyFill="1"/>
    <xf numFmtId="166" fontId="3" fillId="2" borderId="0" xfId="1" applyNumberFormat="1" applyFont="1" applyFill="1"/>
    <xf numFmtId="17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166" fontId="3" fillId="0" borderId="1" xfId="1" applyNumberFormat="1" applyFont="1" applyBorder="1" applyAlignment="1"/>
    <xf numFmtId="166" fontId="3" fillId="0" borderId="0" xfId="1" applyNumberFormat="1" applyFont="1" applyBorder="1" applyAlignment="1"/>
    <xf numFmtId="166" fontId="3" fillId="0" borderId="2" xfId="1" applyNumberFormat="1" applyFont="1" applyBorder="1" applyAlignment="1"/>
    <xf numFmtId="0" fontId="9" fillId="0" borderId="0" xfId="0" applyNumberFormat="1" applyFont="1"/>
    <xf numFmtId="43" fontId="3" fillId="0" borderId="0" xfId="1" applyNumberFormat="1" applyFont="1"/>
    <xf numFmtId="5" fontId="9" fillId="0" borderId="0" xfId="0" applyNumberFormat="1" applyFont="1"/>
    <xf numFmtId="5" fontId="3" fillId="0" borderId="0" xfId="2" applyNumberFormat="1" applyFont="1"/>
    <xf numFmtId="14" fontId="9" fillId="0" borderId="0" xfId="0" applyNumberFormat="1" applyFont="1"/>
    <xf numFmtId="44" fontId="9" fillId="0" borderId="0" xfId="2" applyFont="1"/>
    <xf numFmtId="166" fontId="3" fillId="0" borderId="0" xfId="1" applyNumberFormat="1" applyFont="1" applyFill="1"/>
    <xf numFmtId="166" fontId="1" fillId="0" borderId="0" xfId="1" applyNumberFormat="1"/>
    <xf numFmtId="0" fontId="12" fillId="0" borderId="0" xfId="0" applyFont="1"/>
    <xf numFmtId="17" fontId="0" fillId="0" borderId="0" xfId="0" applyNumberFormat="1"/>
    <xf numFmtId="17" fontId="11" fillId="0" borderId="0" xfId="0" applyNumberFormat="1" applyFont="1"/>
    <xf numFmtId="14" fontId="11" fillId="0" borderId="0" xfId="0" applyNumberFormat="1" applyFont="1"/>
    <xf numFmtId="14" fontId="3" fillId="0" borderId="0" xfId="0" applyNumberFormat="1" applyFont="1"/>
    <xf numFmtId="166" fontId="3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/>
    <xf numFmtId="166" fontId="4" fillId="2" borderId="3" xfId="0" applyNumberFormat="1" applyFont="1" applyFill="1" applyBorder="1"/>
    <xf numFmtId="166" fontId="3" fillId="0" borderId="1" xfId="0" applyNumberFormat="1" applyFont="1" applyBorder="1"/>
    <xf numFmtId="37" fontId="1" fillId="0" borderId="0" xfId="1" applyNumberFormat="1"/>
    <xf numFmtId="37" fontId="0" fillId="0" borderId="0" xfId="0" applyNumberFormat="1"/>
    <xf numFmtId="14" fontId="0" fillId="0" borderId="0" xfId="0" applyNumberFormat="1"/>
    <xf numFmtId="37" fontId="1" fillId="0" borderId="0" xfId="2" applyNumberFormat="1"/>
    <xf numFmtId="37" fontId="1" fillId="0" borderId="1" xfId="1" applyNumberFormat="1" applyBorder="1"/>
    <xf numFmtId="37" fontId="1" fillId="0" borderId="3" xfId="1" applyNumberFormat="1" applyBorder="1"/>
    <xf numFmtId="37" fontId="9" fillId="0" borderId="0" xfId="1" applyNumberFormat="1" applyFont="1"/>
    <xf numFmtId="37" fontId="9" fillId="0" borderId="0" xfId="0" applyNumberFormat="1" applyFont="1"/>
    <xf numFmtId="37" fontId="9" fillId="0" borderId="1" xfId="1" applyNumberFormat="1" applyFont="1" applyBorder="1"/>
    <xf numFmtId="37" fontId="9" fillId="0" borderId="1" xfId="0" applyNumberFormat="1" applyFont="1" applyBorder="1"/>
    <xf numFmtId="39" fontId="9" fillId="0" borderId="1" xfId="2" applyNumberFormat="1" applyFont="1" applyBorder="1"/>
    <xf numFmtId="37" fontId="9" fillId="0" borderId="0" xfId="2" applyNumberFormat="1" applyFont="1"/>
    <xf numFmtId="7" fontId="9" fillId="0" borderId="0" xfId="1" applyNumberFormat="1" applyFont="1"/>
    <xf numFmtId="7" fontId="9" fillId="0" borderId="1" xfId="1" applyNumberFormat="1" applyFont="1" applyBorder="1"/>
    <xf numFmtId="7" fontId="9" fillId="0" borderId="3" xfId="1" applyNumberFormat="1" applyFont="1" applyBorder="1"/>
    <xf numFmtId="37" fontId="15" fillId="0" borderId="0" xfId="1" applyNumberFormat="1" applyFont="1"/>
    <xf numFmtId="37" fontId="15" fillId="0" borderId="0" xfId="1" applyNumberFormat="1" applyFont="1" applyFill="1"/>
    <xf numFmtId="37" fontId="9" fillId="0" borderId="0" xfId="1" applyNumberFormat="1" applyFont="1" applyFill="1"/>
    <xf numFmtId="0" fontId="16" fillId="3" borderId="0" xfId="0" applyFont="1" applyFill="1"/>
    <xf numFmtId="37" fontId="17" fillId="3" borderId="0" xfId="1" applyNumberFormat="1" applyFont="1" applyFill="1"/>
    <xf numFmtId="7" fontId="9" fillId="2" borderId="3" xfId="1" applyNumberFormat="1" applyFont="1" applyFill="1" applyBorder="1"/>
    <xf numFmtId="0" fontId="16" fillId="0" borderId="0" xfId="0" applyFont="1" applyFill="1"/>
    <xf numFmtId="37" fontId="17" fillId="0" borderId="0" xfId="1" applyNumberFormat="1" applyFont="1" applyFill="1"/>
    <xf numFmtId="7" fontId="3" fillId="2" borderId="3" xfId="1" applyNumberFormat="1" applyFont="1" applyFill="1" applyBorder="1"/>
    <xf numFmtId="0" fontId="8" fillId="0" borderId="0" xfId="0" applyFont="1"/>
    <xf numFmtId="37" fontId="8" fillId="0" borderId="0" xfId="1" applyNumberFormat="1" applyFont="1"/>
    <xf numFmtId="37" fontId="18" fillId="0" borderId="0" xfId="1" applyNumberFormat="1" applyFont="1" applyFill="1"/>
    <xf numFmtId="37" fontId="8" fillId="0" borderId="0" xfId="1" applyNumberFormat="1" applyFont="1" applyFill="1"/>
    <xf numFmtId="0" fontId="19" fillId="0" borderId="0" xfId="0" applyFont="1" applyFill="1"/>
    <xf numFmtId="37" fontId="19" fillId="0" borderId="0" xfId="1" applyNumberFormat="1" applyFont="1" applyFill="1"/>
    <xf numFmtId="37" fontId="18" fillId="0" borderId="0" xfId="1" applyNumberFormat="1" applyFont="1"/>
    <xf numFmtId="37" fontId="8" fillId="0" borderId="1" xfId="1" applyNumberFormat="1" applyFont="1" applyBorder="1"/>
    <xf numFmtId="39" fontId="8" fillId="0" borderId="1" xfId="2" applyNumberFormat="1" applyFont="1" applyBorder="1"/>
    <xf numFmtId="7" fontId="8" fillId="0" borderId="0" xfId="1" applyNumberFormat="1" applyFont="1"/>
    <xf numFmtId="7" fontId="8" fillId="0" borderId="1" xfId="1" applyNumberFormat="1" applyFont="1" applyBorder="1"/>
    <xf numFmtId="7" fontId="4" fillId="2" borderId="3" xfId="1" applyNumberFormat="1" applyFont="1" applyFill="1" applyBorder="1"/>
    <xf numFmtId="14" fontId="8" fillId="0" borderId="0" xfId="0" applyNumberFormat="1" applyFont="1"/>
    <xf numFmtId="166" fontId="6" fillId="0" borderId="0" xfId="1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7" fontId="3" fillId="0" borderId="0" xfId="1" applyNumberFormat="1" applyFont="1" applyAlignment="1"/>
    <xf numFmtId="43" fontId="3" fillId="0" borderId="0" xfId="1" applyNumberFormat="1" applyFont="1" applyAlignment="1"/>
    <xf numFmtId="7" fontId="3" fillId="0" borderId="0" xfId="0" applyNumberFormat="1" applyFont="1"/>
    <xf numFmtId="43" fontId="3" fillId="0" borderId="0" xfId="0" applyNumberFormat="1" applyFont="1"/>
    <xf numFmtId="44" fontId="3" fillId="0" borderId="0" xfId="2" applyFont="1"/>
    <xf numFmtId="17" fontId="3" fillId="3" borderId="0" xfId="0" applyNumberFormat="1" applyFont="1" applyFill="1" applyAlignment="1">
      <alignment horizontal="center"/>
    </xf>
    <xf numFmtId="166" fontId="3" fillId="3" borderId="0" xfId="1" applyNumberFormat="1" applyFont="1" applyFill="1" applyAlignment="1"/>
    <xf numFmtId="44" fontId="3" fillId="2" borderId="0" xfId="2" applyFont="1" applyFill="1"/>
    <xf numFmtId="7" fontId="3" fillId="0" borderId="0" xfId="1" applyNumberFormat="1" applyFont="1"/>
    <xf numFmtId="44" fontId="3" fillId="0" borderId="0" xfId="2" applyFont="1" applyFill="1"/>
    <xf numFmtId="166" fontId="4" fillId="0" borderId="0" xfId="1" applyNumberFormat="1" applyFont="1"/>
    <xf numFmtId="7" fontId="4" fillId="0" borderId="0" xfId="0" applyNumberFormat="1" applyFont="1"/>
    <xf numFmtId="5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17" fontId="11" fillId="0" borderId="0" xfId="0" applyNumberFormat="1" applyFont="1" applyAlignment="1">
      <alignment horizontal="center"/>
    </xf>
    <xf numFmtId="166" fontId="11" fillId="0" borderId="0" xfId="1" applyNumberFormat="1" applyFont="1"/>
    <xf numFmtId="0" fontId="2" fillId="0" borderId="0" xfId="0" applyFont="1" applyAlignment="1">
      <alignment horizontal="right"/>
    </xf>
    <xf numFmtId="166" fontId="3" fillId="0" borderId="0" xfId="1" applyNumberFormat="1" applyFont="1" applyAlignment="1">
      <alignment horizontal="center"/>
    </xf>
    <xf numFmtId="0" fontId="3" fillId="0" borderId="0" xfId="0" quotePrefix="1" applyFont="1"/>
    <xf numFmtId="171" fontId="3" fillId="0" borderId="0" xfId="1" applyNumberFormat="1" applyFont="1"/>
    <xf numFmtId="17" fontId="6" fillId="0" borderId="0" xfId="0" applyNumberFormat="1" applyFont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166" fontId="3" fillId="0" borderId="0" xfId="1" quotePrefix="1" applyNumberFormat="1" applyFont="1"/>
    <xf numFmtId="166" fontId="3" fillId="0" borderId="0" xfId="1" applyNumberFormat="1" applyFont="1" applyFill="1" applyAlignment="1"/>
    <xf numFmtId="166" fontId="3" fillId="2" borderId="0" xfId="0" applyNumberFormat="1" applyFont="1" applyFill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4" fillId="2" borderId="0" xfId="0" applyNumberFormat="1" applyFont="1" applyFill="1"/>
    <xf numFmtId="17" fontId="20" fillId="0" borderId="0" xfId="0" applyNumberFormat="1" applyFont="1"/>
    <xf numFmtId="17" fontId="9" fillId="0" borderId="0" xfId="0" applyNumberFormat="1" applyFont="1"/>
    <xf numFmtId="43" fontId="9" fillId="0" borderId="0" xfId="0" applyNumberFormat="1" applyFont="1"/>
    <xf numFmtId="5" fontId="3" fillId="0" borderId="0" xfId="1" applyNumberFormat="1" applyFont="1"/>
    <xf numFmtId="5" fontId="3" fillId="0" borderId="0" xfId="0" applyNumberFormat="1" applyFont="1"/>
    <xf numFmtId="0" fontId="11" fillId="0" borderId="0" xfId="0" applyFont="1" applyAlignment="1">
      <alignment horizontal="center"/>
    </xf>
    <xf numFmtId="166" fontId="11" fillId="0" borderId="0" xfId="1" applyNumberFormat="1" applyFont="1" applyAlignment="1">
      <alignment horizontal="center"/>
    </xf>
    <xf numFmtId="1" fontId="3" fillId="0" borderId="0" xfId="1" applyNumberFormat="1" applyFont="1"/>
    <xf numFmtId="0" fontId="11" fillId="0" borderId="0" xfId="0" applyFont="1" applyBorder="1"/>
    <xf numFmtId="7" fontId="3" fillId="0" borderId="0" xfId="0" applyNumberFormat="1" applyFont="1" applyAlignment="1">
      <alignment horizontal="center"/>
    </xf>
    <xf numFmtId="7" fontId="4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0" borderId="0" xfId="1" quotePrefix="1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/>
    <xf numFmtId="7" fontId="3" fillId="0" borderId="0" xfId="0" applyNumberFormat="1" applyFont="1" applyBorder="1"/>
    <xf numFmtId="166" fontId="3" fillId="0" borderId="0" xfId="0" applyNumberFormat="1" applyFont="1" applyBorder="1"/>
    <xf numFmtId="0" fontId="3" fillId="0" borderId="0" xfId="0" applyFont="1" applyBorder="1"/>
    <xf numFmtId="166" fontId="11" fillId="0" borderId="0" xfId="1" applyNumberFormat="1" applyFont="1" applyBorder="1" applyAlignment="1">
      <alignment horizontal="center"/>
    </xf>
    <xf numFmtId="166" fontId="3" fillId="0" borderId="1" xfId="1" applyNumberFormat="1" applyFont="1" applyBorder="1"/>
    <xf numFmtId="14" fontId="3" fillId="0" borderId="0" xfId="0" applyNumberFormat="1" applyFont="1" applyBorder="1"/>
    <xf numFmtId="166" fontId="11" fillId="0" borderId="0" xfId="1" applyNumberFormat="1" applyFont="1" applyBorder="1"/>
    <xf numFmtId="0" fontId="11" fillId="0" borderId="0" xfId="0" applyFont="1" applyFill="1" applyBorder="1"/>
    <xf numFmtId="166" fontId="21" fillId="2" borderId="0" xfId="0" applyNumberFormat="1" applyFont="1" applyFill="1" applyBorder="1"/>
    <xf numFmtId="166" fontId="21" fillId="0" borderId="0" xfId="0" applyNumberFormat="1" applyFont="1" applyFill="1" applyBorder="1"/>
    <xf numFmtId="0" fontId="11" fillId="0" borderId="0" xfId="0" applyFont="1" applyBorder="1" applyAlignment="1">
      <alignment horizontal="left"/>
    </xf>
    <xf numFmtId="7" fontId="3" fillId="0" borderId="1" xfId="0" applyNumberFormat="1" applyFont="1" applyBorder="1"/>
    <xf numFmtId="7" fontId="3" fillId="0" borderId="0" xfId="0" applyNumberFormat="1" applyFont="1" applyFill="1" applyBorder="1"/>
    <xf numFmtId="43" fontId="3" fillId="0" borderId="4" xfId="0" applyNumberFormat="1" applyFont="1" applyBorder="1"/>
    <xf numFmtId="43" fontId="3" fillId="0" borderId="0" xfId="0" applyNumberFormat="1" applyFont="1" applyFill="1" applyBorder="1"/>
    <xf numFmtId="166" fontId="4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6" fontId="4" fillId="0" borderId="0" xfId="1" applyNumberFormat="1" applyFont="1" applyBorder="1"/>
    <xf numFmtId="186" fontId="4" fillId="0" borderId="0" xfId="1" applyNumberFormat="1" applyFont="1" applyBorder="1" applyAlignment="1">
      <alignment horizontal="center"/>
    </xf>
    <xf numFmtId="166" fontId="4" fillId="0" borderId="5" xfId="1" applyNumberFormat="1" applyFont="1" applyBorder="1"/>
    <xf numFmtId="186" fontId="4" fillId="0" borderId="5" xfId="1" applyNumberFormat="1" applyFont="1" applyBorder="1" applyAlignment="1">
      <alignment horizontal="center"/>
    </xf>
    <xf numFmtId="7" fontId="4" fillId="0" borderId="5" xfId="0" applyNumberFormat="1" applyFont="1" applyBorder="1"/>
    <xf numFmtId="186" fontId="4" fillId="0" borderId="1" xfId="1" applyNumberFormat="1" applyFont="1" applyBorder="1" applyAlignment="1">
      <alignment horizontal="center"/>
    </xf>
    <xf numFmtId="7" fontId="4" fillId="0" borderId="1" xfId="0" applyNumberFormat="1" applyFont="1" applyBorder="1"/>
    <xf numFmtId="7" fontId="4" fillId="0" borderId="0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6" fontId="4" fillId="0" borderId="4" xfId="1" applyNumberFormat="1" applyFont="1" applyBorder="1"/>
    <xf numFmtId="186" fontId="4" fillId="0" borderId="4" xfId="1" applyNumberFormat="1" applyFont="1" applyBorder="1" applyAlignment="1">
      <alignment horizontal="center"/>
    </xf>
    <xf numFmtId="7" fontId="4" fillId="0" borderId="4" xfId="0" applyNumberFormat="1" applyFont="1" applyBorder="1"/>
    <xf numFmtId="166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" fontId="11" fillId="0" borderId="0" xfId="0" applyNumberFormat="1" applyFont="1" applyBorder="1"/>
    <xf numFmtId="17" fontId="11" fillId="0" borderId="0" xfId="0" applyNumberFormat="1" applyFont="1" applyBorder="1" applyAlignment="1">
      <alignment horizontal="center"/>
    </xf>
    <xf numFmtId="7" fontId="11" fillId="0" borderId="0" xfId="0" applyNumberFormat="1" applyFont="1" applyBorder="1"/>
    <xf numFmtId="166" fontId="4" fillId="0" borderId="0" xfId="0" applyNumberFormat="1" applyFont="1"/>
    <xf numFmtId="166" fontId="11" fillId="0" borderId="1" xfId="1" applyNumberFormat="1" applyFont="1" applyBorder="1"/>
    <xf numFmtId="43" fontId="11" fillId="0" borderId="0" xfId="0" applyNumberFormat="1" applyFont="1"/>
    <xf numFmtId="7" fontId="11" fillId="0" borderId="0" xfId="0" applyNumberFormat="1" applyFont="1"/>
    <xf numFmtId="7" fontId="11" fillId="0" borderId="0" xfId="2" applyNumberFormat="1" applyFont="1"/>
    <xf numFmtId="166" fontId="12" fillId="0" borderId="0" xfId="1" applyNumberFormat="1" applyFont="1" applyAlignment="1">
      <alignment horizontal="left"/>
    </xf>
    <xf numFmtId="166" fontId="4" fillId="0" borderId="0" xfId="1" quotePrefix="1" applyNumberFormat="1" applyFont="1" applyAlignment="1">
      <alignment horizontal="right"/>
    </xf>
    <xf numFmtId="17" fontId="4" fillId="0" borderId="0" xfId="1" quotePrefix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3" fillId="0" borderId="3" xfId="1" applyNumberFormat="1" applyFont="1" applyBorder="1"/>
    <xf numFmtId="0" fontId="3" fillId="0" borderId="3" xfId="0" applyFont="1" applyBorder="1"/>
    <xf numFmtId="5" fontId="9" fillId="0" borderId="0" xfId="0" applyNumberFormat="1" applyFont="1" applyAlignment="1">
      <alignment horizontal="left" indent="2"/>
    </xf>
    <xf numFmtId="5" fontId="3" fillId="0" borderId="0" xfId="2" applyNumberFormat="1" applyFont="1" applyAlignment="1">
      <alignment horizontal="left" indent="2"/>
    </xf>
    <xf numFmtId="166" fontId="9" fillId="0" borderId="0" xfId="0" applyNumberFormat="1" applyFont="1" applyAlignment="1">
      <alignment horizontal="left" indent="2"/>
    </xf>
    <xf numFmtId="14" fontId="9" fillId="0" borderId="0" xfId="0" applyNumberFormat="1" applyFont="1" applyAlignment="1">
      <alignment horizontal="left"/>
    </xf>
    <xf numFmtId="7" fontId="9" fillId="0" borderId="1" xfId="0" applyNumberFormat="1" applyFont="1" applyBorder="1"/>
    <xf numFmtId="5" fontId="9" fillId="0" borderId="0" xfId="1" applyNumberFormat="1" applyFont="1"/>
    <xf numFmtId="43" fontId="9" fillId="0" borderId="0" xfId="1" applyFont="1"/>
    <xf numFmtId="0" fontId="9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5" fontId="9" fillId="0" borderId="0" xfId="1" applyNumberFormat="1" applyFont="1" applyBorder="1"/>
    <xf numFmtId="166" fontId="9" fillId="0" borderId="0" xfId="1" applyNumberFormat="1" applyFont="1" applyBorder="1"/>
    <xf numFmtId="7" fontId="9" fillId="0" borderId="0" xfId="1" applyNumberFormat="1" applyFont="1" applyBorder="1"/>
    <xf numFmtId="5" fontId="3" fillId="0" borderId="0" xfId="1" applyNumberFormat="1" applyFont="1" applyBorder="1"/>
    <xf numFmtId="0" fontId="9" fillId="0" borderId="0" xfId="0" applyFont="1" applyAlignment="1">
      <alignment horizontal="right"/>
    </xf>
    <xf numFmtId="166" fontId="22" fillId="0" borderId="0" xfId="1" applyNumberFormat="1" applyFont="1"/>
    <xf numFmtId="0" fontId="3" fillId="0" borderId="0" xfId="1" applyNumberFormat="1" applyFont="1" applyAlignment="1">
      <alignment horizontal="center"/>
    </xf>
    <xf numFmtId="0" fontId="3" fillId="0" borderId="0" xfId="1" applyNumberFormat="1" applyFont="1"/>
    <xf numFmtId="7" fontId="23" fillId="0" borderId="0" xfId="0" applyNumberFormat="1" applyFont="1" applyBorder="1"/>
    <xf numFmtId="44" fontId="9" fillId="0" borderId="0" xfId="2" applyFont="1" applyBorder="1"/>
    <xf numFmtId="7" fontId="9" fillId="0" borderId="0" xfId="0" applyNumberFormat="1" applyFont="1" applyBorder="1"/>
    <xf numFmtId="17" fontId="9" fillId="0" borderId="0" xfId="0" applyNumberFormat="1" applyFont="1" applyAlignment="1">
      <alignment horizontal="left"/>
    </xf>
    <xf numFmtId="186" fontId="23" fillId="0" borderId="0" xfId="0" applyNumberFormat="1" applyFont="1" applyBorder="1"/>
    <xf numFmtId="7" fontId="9" fillId="0" borderId="4" xfId="0" applyNumberFormat="1" applyFont="1" applyBorder="1"/>
    <xf numFmtId="7" fontId="24" fillId="0" borderId="0" xfId="1" applyNumberFormat="1" applyFont="1" applyBorder="1"/>
    <xf numFmtId="7" fontId="3" fillId="0" borderId="1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left"/>
    </xf>
    <xf numFmtId="5" fontId="24" fillId="0" borderId="0" xfId="1" applyNumberFormat="1" applyFont="1" applyBorder="1"/>
    <xf numFmtId="5" fontId="24" fillId="0" borderId="0" xfId="1" applyNumberFormat="1" applyFont="1" applyFill="1"/>
    <xf numFmtId="5" fontId="24" fillId="0" borderId="1" xfId="1" applyNumberFormat="1" applyFont="1" applyFill="1" applyBorder="1"/>
    <xf numFmtId="5" fontId="3" fillId="0" borderId="2" xfId="1" applyNumberFormat="1" applyFont="1" applyBorder="1"/>
    <xf numFmtId="5" fontId="24" fillId="0" borderId="0" xfId="1" applyNumberFormat="1" applyFont="1"/>
    <xf numFmtId="5" fontId="24" fillId="0" borderId="1" xfId="1" applyNumberFormat="1" applyFont="1" applyBorder="1"/>
    <xf numFmtId="7" fontId="3" fillId="0" borderId="4" xfId="0" applyNumberFormat="1" applyFont="1" applyBorder="1"/>
    <xf numFmtId="5" fontId="3" fillId="0" borderId="3" xfId="1" applyNumberFormat="1" applyFont="1" applyBorder="1"/>
    <xf numFmtId="17" fontId="3" fillId="0" borderId="0" xfId="0" applyNumberFormat="1" applyFont="1" applyBorder="1" applyAlignment="1">
      <alignment horizontal="center"/>
    </xf>
    <xf numFmtId="0" fontId="3" fillId="0" borderId="0" xfId="1" applyNumberFormat="1" applyFont="1" applyBorder="1"/>
    <xf numFmtId="7" fontId="3" fillId="0" borderId="0" xfId="0" applyNumberFormat="1" applyFont="1" applyBorder="1" applyAlignment="1">
      <alignment horizontal="center"/>
    </xf>
    <xf numFmtId="196" fontId="3" fillId="0" borderId="0" xfId="1" applyNumberFormat="1" applyFont="1"/>
    <xf numFmtId="0" fontId="3" fillId="0" borderId="0" xfId="1" applyNumberFormat="1" applyFont="1" applyAlignment="1">
      <alignment horizontal="left"/>
    </xf>
    <xf numFmtId="0" fontId="12" fillId="3" borderId="0" xfId="0" applyFont="1" applyFill="1"/>
    <xf numFmtId="0" fontId="12" fillId="0" borderId="0" xfId="0" applyFont="1" applyFill="1"/>
    <xf numFmtId="39" fontId="9" fillId="0" borderId="0" xfId="0" applyNumberFormat="1" applyFont="1"/>
    <xf numFmtId="166" fontId="25" fillId="0" borderId="0" xfId="1" applyNumberFormat="1" applyFont="1"/>
    <xf numFmtId="5" fontId="3" fillId="0" borderId="0" xfId="1" applyNumberFormat="1" applyFont="1" applyAlignment="1">
      <alignment horizontal="center"/>
    </xf>
    <xf numFmtId="166" fontId="3" fillId="3" borderId="0" xfId="1" applyNumberFormat="1" applyFont="1" applyFill="1"/>
    <xf numFmtId="5" fontId="8" fillId="0" borderId="0" xfId="0" applyNumberFormat="1" applyFont="1"/>
    <xf numFmtId="166" fontId="25" fillId="3" borderId="0" xfId="1" applyNumberFormat="1" applyFont="1" applyFill="1"/>
    <xf numFmtId="166" fontId="26" fillId="0" borderId="0" xfId="1" applyNumberFormat="1" applyFont="1" applyFill="1"/>
    <xf numFmtId="166" fontId="26" fillId="3" borderId="0" xfId="1" applyNumberFormat="1" applyFont="1" applyFill="1"/>
    <xf numFmtId="166" fontId="25" fillId="0" borderId="0" xfId="1" applyNumberFormat="1" applyFont="1" applyFill="1"/>
    <xf numFmtId="166" fontId="26" fillId="0" borderId="0" xfId="1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Fill="1"/>
    <xf numFmtId="5" fontId="3" fillId="0" borderId="0" xfId="0" applyNumberFormat="1" applyFont="1" applyBorder="1"/>
    <xf numFmtId="5" fontId="0" fillId="0" borderId="0" xfId="0" applyNumberFormat="1"/>
    <xf numFmtId="0" fontId="22" fillId="0" borderId="0" xfId="0" applyFont="1"/>
    <xf numFmtId="0" fontId="9" fillId="0" borderId="0" xfId="0" applyFont="1" applyFill="1"/>
    <xf numFmtId="216" fontId="3" fillId="0" borderId="0" xfId="1" applyNumberFormat="1" applyFont="1"/>
    <xf numFmtId="216" fontId="0" fillId="0" borderId="0" xfId="0" applyNumberFormat="1"/>
    <xf numFmtId="166" fontId="22" fillId="0" borderId="1" xfId="1" applyNumberFormat="1" applyFont="1" applyBorder="1"/>
    <xf numFmtId="166" fontId="0" fillId="0" borderId="0" xfId="1" applyNumberFormat="1" applyFont="1"/>
    <xf numFmtId="166" fontId="9" fillId="0" borderId="0" xfId="0" applyNumberFormat="1" applyFont="1" applyFill="1"/>
    <xf numFmtId="44" fontId="3" fillId="0" borderId="1" xfId="2" applyFont="1" applyBorder="1"/>
    <xf numFmtId="37" fontId="8" fillId="0" borderId="1" xfId="1" applyNumberFormat="1" applyFont="1" applyBorder="1" applyAlignment="1">
      <alignment horizontal="center"/>
    </xf>
    <xf numFmtId="37" fontId="8" fillId="0" borderId="1" xfId="1" applyNumberFormat="1" applyFont="1" applyBorder="1" applyAlignment="1">
      <alignment horizontal="right"/>
    </xf>
    <xf numFmtId="14" fontId="3" fillId="0" borderId="0" xfId="1" quotePrefix="1" applyNumberFormat="1" applyFont="1" applyAlignment="1">
      <alignment horizontal="left"/>
    </xf>
    <xf numFmtId="14" fontId="3" fillId="0" borderId="0" xfId="2" applyNumberFormat="1" applyFont="1"/>
    <xf numFmtId="17" fontId="4" fillId="0" borderId="0" xfId="1" applyNumberFormat="1" applyFont="1"/>
    <xf numFmtId="14" fontId="3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7" fontId="0" fillId="0" borderId="0" xfId="0" applyNumberForma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/>
    <xf numFmtId="166" fontId="9" fillId="0" borderId="0" xfId="1" applyNumberFormat="1" applyFont="1" applyFill="1"/>
    <xf numFmtId="14" fontId="3" fillId="0" borderId="0" xfId="0" applyNumberFormat="1" applyFont="1" applyFill="1"/>
    <xf numFmtId="7" fontId="9" fillId="0" borderId="0" xfId="0" applyNumberFormat="1" applyFont="1" applyFill="1"/>
    <xf numFmtId="5" fontId="3" fillId="0" borderId="0" xfId="2" applyNumberFormat="1" applyFont="1" applyFill="1"/>
    <xf numFmtId="171" fontId="3" fillId="0" borderId="0" xfId="1" applyNumberFormat="1" applyFont="1" applyAlignment="1"/>
    <xf numFmtId="166" fontId="27" fillId="0" borderId="0" xfId="1" applyNumberFormat="1" applyFont="1" applyAlignment="1"/>
    <xf numFmtId="13" fontId="4" fillId="0" borderId="0" xfId="0" applyNumberFormat="1" applyFont="1" applyBorder="1"/>
    <xf numFmtId="166" fontId="3" fillId="0" borderId="0" xfId="0" applyNumberFormat="1" applyFont="1" applyAlignment="1">
      <alignment horizontal="right"/>
    </xf>
    <xf numFmtId="43" fontId="3" fillId="0" borderId="0" xfId="1" applyFont="1" applyAlignment="1"/>
    <xf numFmtId="43" fontId="6" fillId="0" borderId="0" xfId="1" applyFont="1" applyAlignment="1">
      <alignment horizontal="right"/>
    </xf>
    <xf numFmtId="171" fontId="6" fillId="0" borderId="0" xfId="1" applyNumberFormat="1" applyFont="1" applyAlignment="1">
      <alignment horizontal="right"/>
    </xf>
    <xf numFmtId="172" fontId="3" fillId="0" borderId="0" xfId="1" applyNumberFormat="1" applyFont="1" applyAlignment="1"/>
    <xf numFmtId="166" fontId="6" fillId="0" borderId="0" xfId="0" applyNumberFormat="1" applyFont="1" applyBorder="1" applyAlignment="1">
      <alignment horizontal="right"/>
    </xf>
    <xf numFmtId="37" fontId="9" fillId="0" borderId="0" xfId="0" applyNumberFormat="1" applyFont="1" applyBorder="1"/>
    <xf numFmtId="37" fontId="9" fillId="0" borderId="0" xfId="2" applyNumberFormat="1" applyFont="1" applyBorder="1"/>
    <xf numFmtId="37" fontId="9" fillId="0" borderId="0" xfId="1" applyNumberFormat="1" applyFont="1" applyBorder="1"/>
    <xf numFmtId="37" fontId="17" fillId="0" borderId="0" xfId="1" applyNumberFormat="1" applyFont="1" applyFill="1" applyBorder="1"/>
    <xf numFmtId="39" fontId="9" fillId="0" borderId="0" xfId="2" applyNumberFormat="1" applyFont="1" applyBorder="1"/>
    <xf numFmtId="37" fontId="0" fillId="0" borderId="0" xfId="0" applyNumberFormat="1" applyBorder="1"/>
    <xf numFmtId="43" fontId="3" fillId="0" borderId="0" xfId="1" applyFont="1" applyAlignment="1">
      <alignment horizontal="center"/>
    </xf>
    <xf numFmtId="0" fontId="22" fillId="0" borderId="0" xfId="0" applyFont="1" applyFill="1"/>
    <xf numFmtId="17" fontId="3" fillId="0" borderId="0" xfId="1" applyNumberFormat="1" applyFont="1"/>
    <xf numFmtId="37" fontId="9" fillId="0" borderId="1" xfId="1" applyNumberFormat="1" applyFont="1" applyBorder="1" applyAlignment="1">
      <alignment horizontal="center"/>
    </xf>
    <xf numFmtId="37" fontId="9" fillId="0" borderId="1" xfId="1" applyNumberFormat="1" applyFont="1" applyBorder="1" applyAlignment="1">
      <alignment horizontal="right"/>
    </xf>
    <xf numFmtId="0" fontId="17" fillId="0" borderId="0" xfId="0" applyFont="1" applyFill="1"/>
    <xf numFmtId="0" fontId="14" fillId="0" borderId="0" xfId="0" applyFont="1"/>
    <xf numFmtId="37" fontId="0" fillId="0" borderId="0" xfId="1" applyNumberFormat="1" applyFont="1"/>
    <xf numFmtId="37" fontId="8" fillId="0" borderId="0" xfId="0" applyNumberFormat="1" applyFont="1"/>
    <xf numFmtId="7" fontId="9" fillId="0" borderId="0" xfId="1" applyNumberFormat="1" applyFont="1" applyFill="1"/>
    <xf numFmtId="0" fontId="29" fillId="0" borderId="0" xfId="0" applyFont="1"/>
    <xf numFmtId="5" fontId="29" fillId="0" borderId="0" xfId="0" applyNumberFormat="1" applyFont="1" applyAlignment="1">
      <alignment horizontal="right"/>
    </xf>
    <xf numFmtId="37" fontId="29" fillId="0" borderId="0" xfId="1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7" fontId="0" fillId="0" borderId="10" xfId="0" applyNumberFormat="1" applyBorder="1"/>
    <xf numFmtId="7" fontId="0" fillId="0" borderId="11" xfId="0" applyNumberFormat="1" applyBorder="1"/>
    <xf numFmtId="171" fontId="0" fillId="0" borderId="0" xfId="1" applyNumberFormat="1" applyFont="1"/>
    <xf numFmtId="37" fontId="1" fillId="0" borderId="0" xfId="1" applyNumberFormat="1" applyBorder="1"/>
    <xf numFmtId="37" fontId="1" fillId="0" borderId="0" xfId="2" applyNumberFormat="1" applyBorder="1"/>
    <xf numFmtId="0" fontId="0" fillId="0" borderId="0" xfId="0" applyBorder="1"/>
    <xf numFmtId="210" fontId="9" fillId="0" borderId="0" xfId="1" applyNumberFormat="1" applyFont="1"/>
    <xf numFmtId="210" fontId="9" fillId="0" borderId="0" xfId="1" applyNumberFormat="1" applyFont="1" applyBorder="1"/>
    <xf numFmtId="14" fontId="0" fillId="0" borderId="0" xfId="0" applyNumberFormat="1" applyBorder="1"/>
    <xf numFmtId="10" fontId="0" fillId="0" borderId="0" xfId="1" applyNumberFormat="1" applyFont="1"/>
    <xf numFmtId="0" fontId="0" fillId="0" borderId="0" xfId="0" applyFill="1" applyBorder="1"/>
    <xf numFmtId="17" fontId="11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166" fontId="3" fillId="0" borderId="0" xfId="1" applyNumberFormat="1" applyFont="1" applyFill="1" applyBorder="1"/>
    <xf numFmtId="14" fontId="3" fillId="0" borderId="0" xfId="0" applyNumberFormat="1" applyFont="1" applyFill="1" applyBorder="1"/>
    <xf numFmtId="37" fontId="28" fillId="0" borderId="0" xfId="1" applyNumberFormat="1" applyFont="1" applyFill="1"/>
    <xf numFmtId="39" fontId="0" fillId="0" borderId="0" xfId="1" applyNumberFormat="1" applyFont="1"/>
    <xf numFmtId="166" fontId="4" fillId="0" borderId="0" xfId="0" applyNumberFormat="1" applyFont="1" applyBorder="1"/>
    <xf numFmtId="0" fontId="0" fillId="0" borderId="1" xfId="0" applyBorder="1"/>
    <xf numFmtId="166" fontId="11" fillId="0" borderId="0" xfId="0" applyNumberFormat="1" applyFont="1"/>
    <xf numFmtId="7" fontId="8" fillId="0" borderId="0" xfId="1" applyNumberFormat="1" applyFont="1" applyFill="1"/>
    <xf numFmtId="37" fontId="30" fillId="0" borderId="0" xfId="1" applyNumberFormat="1" applyFont="1" applyFill="1"/>
    <xf numFmtId="167" fontId="0" fillId="0" borderId="0" xfId="0" applyNumberFormat="1"/>
    <xf numFmtId="167" fontId="0" fillId="0" borderId="0" xfId="1" applyNumberFormat="1" applyFont="1"/>
    <xf numFmtId="43" fontId="0" fillId="0" borderId="0" xfId="0" applyNumberFormat="1"/>
    <xf numFmtId="7" fontId="9" fillId="0" borderId="0" xfId="0" applyNumberFormat="1" applyFont="1" applyFill="1" applyBorder="1"/>
    <xf numFmtId="210" fontId="0" fillId="0" borderId="0" xfId="1" applyNumberFormat="1" applyFont="1"/>
    <xf numFmtId="168" fontId="0" fillId="0" borderId="0" xfId="0" applyNumberFormat="1"/>
    <xf numFmtId="39" fontId="0" fillId="0" borderId="0" xfId="0" applyNumberFormat="1"/>
    <xf numFmtId="37" fontId="31" fillId="0" borderId="0" xfId="1" applyNumberFormat="1" applyFont="1" applyFill="1"/>
    <xf numFmtId="180" fontId="11" fillId="0" borderId="0" xfId="0" applyNumberFormat="1" applyFont="1" applyBorder="1"/>
    <xf numFmtId="43" fontId="4" fillId="0" borderId="0" xfId="1" applyFont="1" applyAlignment="1">
      <alignment horizontal="center"/>
    </xf>
    <xf numFmtId="196" fontId="3" fillId="0" borderId="0" xfId="1" quotePrefix="1" applyNumberFormat="1" applyFont="1" applyAlignment="1">
      <alignment horizontal="center"/>
    </xf>
    <xf numFmtId="196" fontId="3" fillId="0" borderId="0" xfId="0" applyNumberFormat="1" applyFont="1" applyAlignment="1">
      <alignment horizontal="center"/>
    </xf>
    <xf numFmtId="2" fontId="3" fillId="0" borderId="0" xfId="0" applyNumberFormat="1" applyFont="1"/>
    <xf numFmtId="5" fontId="3" fillId="0" borderId="0" xfId="0" applyNumberFormat="1" applyFont="1" applyFill="1"/>
    <xf numFmtId="192" fontId="9" fillId="0" borderId="0" xfId="0" applyNumberFormat="1" applyFont="1"/>
    <xf numFmtId="5" fontId="9" fillId="0" borderId="1" xfId="0" applyNumberFormat="1" applyFont="1" applyBorder="1"/>
    <xf numFmtId="166" fontId="32" fillId="0" borderId="0" xfId="1" applyNumberFormat="1" applyFont="1"/>
    <xf numFmtId="166" fontId="32" fillId="0" borderId="1" xfId="1" applyNumberFormat="1" applyFont="1" applyBorder="1"/>
    <xf numFmtId="0" fontId="33" fillId="0" borderId="0" xfId="0" applyFont="1"/>
    <xf numFmtId="0" fontId="33" fillId="0" borderId="0" xfId="0" applyFont="1" applyBorder="1"/>
    <xf numFmtId="0" fontId="8" fillId="0" borderId="0" xfId="0" applyFont="1" applyFill="1"/>
    <xf numFmtId="7" fontId="4" fillId="0" borderId="3" xfId="1" applyNumberFormat="1" applyFont="1" applyFill="1" applyBorder="1"/>
    <xf numFmtId="37" fontId="28" fillId="0" borderId="0" xfId="1" applyNumberFormat="1" applyFont="1"/>
    <xf numFmtId="37" fontId="35" fillId="0" borderId="0" xfId="1" applyNumberFormat="1" applyFont="1" applyFill="1"/>
    <xf numFmtId="166" fontId="22" fillId="0" borderId="0" xfId="1" applyNumberFormat="1" applyFont="1" applyFill="1"/>
    <xf numFmtId="5" fontId="3" fillId="0" borderId="0" xfId="1" applyNumberFormat="1" applyFont="1" applyFill="1"/>
    <xf numFmtId="37" fontId="3" fillId="0" borderId="0" xfId="1" applyNumberFormat="1" applyFont="1" applyFill="1"/>
    <xf numFmtId="7" fontId="9" fillId="0" borderId="2" xfId="0" applyNumberFormat="1" applyFont="1" applyFill="1" applyBorder="1"/>
    <xf numFmtId="179" fontId="0" fillId="0" borderId="0" xfId="2" applyNumberFormat="1" applyFont="1"/>
    <xf numFmtId="166" fontId="9" fillId="0" borderId="0" xfId="0" applyNumberFormat="1" applyFont="1" applyBorder="1"/>
    <xf numFmtId="43" fontId="9" fillId="0" borderId="0" xfId="1" applyNumberFormat="1" applyFont="1"/>
    <xf numFmtId="37" fontId="37" fillId="0" borderId="0" xfId="1" applyNumberFormat="1" applyFont="1" applyFill="1"/>
    <xf numFmtId="186" fontId="9" fillId="0" borderId="0" xfId="0" applyNumberFormat="1" applyFont="1"/>
    <xf numFmtId="5" fontId="14" fillId="0" borderId="0" xfId="0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37" fontId="36" fillId="0" borderId="0" xfId="1" applyNumberFormat="1" applyFont="1" applyFill="1"/>
    <xf numFmtId="43" fontId="4" fillId="0" borderId="0" xfId="1" applyFont="1" applyFill="1" applyAlignment="1">
      <alignment horizontal="center"/>
    </xf>
    <xf numFmtId="37" fontId="22" fillId="0" borderId="0" xfId="1" applyNumberFormat="1" applyFont="1" applyFill="1"/>
    <xf numFmtId="7" fontId="3" fillId="0" borderId="1" xfId="2" applyNumberFormat="1" applyFont="1" applyBorder="1"/>
    <xf numFmtId="5" fontId="14" fillId="0" borderId="0" xfId="0" applyNumberFormat="1" applyFont="1" applyBorder="1"/>
    <xf numFmtId="166" fontId="8" fillId="0" borderId="0" xfId="1" applyNumberFormat="1" applyFont="1"/>
    <xf numFmtId="0" fontId="4" fillId="0" borderId="0" xfId="0" applyFont="1" applyAlignment="1">
      <alignment horizontal="left"/>
    </xf>
    <xf numFmtId="5" fontId="0" fillId="0" borderId="0" xfId="0" applyNumberFormat="1" applyFill="1"/>
    <xf numFmtId="7" fontId="34" fillId="0" borderId="0" xfId="0" applyNumberFormat="1" applyFont="1" applyFill="1"/>
    <xf numFmtId="7" fontId="3" fillId="0" borderId="0" xfId="0" applyNumberFormat="1" applyFont="1" applyFill="1"/>
    <xf numFmtId="166" fontId="0" fillId="0" borderId="0" xfId="1" applyNumberFormat="1" applyFont="1" applyBorder="1"/>
    <xf numFmtId="5" fontId="3" fillId="0" borderId="3" xfId="1" applyNumberFormat="1" applyFont="1" applyFill="1" applyBorder="1"/>
    <xf numFmtId="44" fontId="25" fillId="0" borderId="0" xfId="2" applyFont="1"/>
    <xf numFmtId="166" fontId="3" fillId="0" borderId="3" xfId="0" applyNumberFormat="1" applyFont="1" applyFill="1" applyBorder="1"/>
    <xf numFmtId="37" fontId="8" fillId="0" borderId="1" xfId="1" applyNumberFormat="1" applyFont="1" applyFill="1" applyBorder="1"/>
    <xf numFmtId="14" fontId="0" fillId="0" borderId="0" xfId="0" applyNumberFormat="1" applyAlignment="1">
      <alignment horizontal="right"/>
    </xf>
    <xf numFmtId="37" fontId="14" fillId="0" borderId="0" xfId="1" applyNumberFormat="1" applyFont="1" applyBorder="1"/>
    <xf numFmtId="5" fontId="14" fillId="0" borderId="1" xfId="0" applyNumberFormat="1" applyFont="1" applyBorder="1"/>
    <xf numFmtId="5" fontId="14" fillId="0" borderId="0" xfId="0" applyNumberFormat="1" applyFont="1"/>
    <xf numFmtId="37" fontId="14" fillId="0" borderId="0" xfId="1" applyNumberFormat="1" applyFont="1"/>
    <xf numFmtId="5" fontId="14" fillId="0" borderId="3" xfId="0" applyNumberFormat="1" applyFont="1" applyBorder="1"/>
    <xf numFmtId="37" fontId="14" fillId="0" borderId="3" xfId="1" applyNumberFormat="1" applyFont="1" applyBorder="1"/>
    <xf numFmtId="0" fontId="38" fillId="0" borderId="0" xfId="0" applyFont="1"/>
    <xf numFmtId="0" fontId="39" fillId="0" borderId="0" xfId="0" applyFont="1"/>
    <xf numFmtId="5" fontId="39" fillId="0" borderId="0" xfId="0" applyNumberFormat="1" applyFont="1" applyAlignment="1">
      <alignment horizontal="right"/>
    </xf>
    <xf numFmtId="37" fontId="39" fillId="0" borderId="0" xfId="1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11" fillId="0" borderId="1" xfId="0" applyFont="1" applyBorder="1"/>
    <xf numFmtId="5" fontId="0" fillId="0" borderId="1" xfId="0" applyNumberFormat="1" applyBorder="1"/>
    <xf numFmtId="37" fontId="0" fillId="0" borderId="1" xfId="1" applyNumberFormat="1" applyFont="1" applyBorder="1"/>
    <xf numFmtId="166" fontId="14" fillId="0" borderId="0" xfId="1" applyNumberFormat="1" applyFont="1" applyBorder="1"/>
    <xf numFmtId="166" fontId="14" fillId="0" borderId="1" xfId="1" applyNumberFormat="1" applyFont="1" applyBorder="1"/>
    <xf numFmtId="37" fontId="14" fillId="0" borderId="1" xfId="1" applyNumberFormat="1" applyFont="1" applyBorder="1"/>
    <xf numFmtId="166" fontId="25" fillId="0" borderId="1" xfId="1" applyNumberFormat="1" applyFont="1" applyFill="1" applyBorder="1"/>
    <xf numFmtId="166" fontId="25" fillId="0" borderId="0" xfId="1" applyNumberFormat="1" applyFont="1" applyFill="1" applyBorder="1"/>
    <xf numFmtId="5" fontId="25" fillId="0" borderId="1" xfId="0" applyNumberFormat="1" applyFont="1" applyFill="1" applyBorder="1"/>
    <xf numFmtId="5" fontId="9" fillId="0" borderId="0" xfId="0" applyNumberFormat="1" applyFont="1" applyFill="1"/>
    <xf numFmtId="7" fontId="25" fillId="0" borderId="1" xfId="0" applyNumberFormat="1" applyFont="1" applyFill="1" applyBorder="1"/>
    <xf numFmtId="166" fontId="25" fillId="0" borderId="1" xfId="0" applyNumberFormat="1" applyFont="1" applyFill="1" applyBorder="1"/>
    <xf numFmtId="37" fontId="25" fillId="0" borderId="0" xfId="1" applyNumberFormat="1" applyFont="1" applyFill="1"/>
    <xf numFmtId="37" fontId="25" fillId="0" borderId="0" xfId="1" applyNumberFormat="1" applyFont="1" applyFill="1" applyBorder="1"/>
    <xf numFmtId="5" fontId="25" fillId="0" borderId="1" xfId="1" applyNumberFormat="1" applyFont="1" applyFill="1" applyBorder="1"/>
    <xf numFmtId="5" fontId="25" fillId="0" borderId="0" xfId="1" applyNumberFormat="1" applyFont="1" applyFill="1"/>
    <xf numFmtId="7" fontId="25" fillId="0" borderId="0" xfId="1" applyNumberFormat="1" applyFont="1" applyFill="1"/>
    <xf numFmtId="44" fontId="25" fillId="0" borderId="0" xfId="2" applyFont="1" applyFill="1"/>
    <xf numFmtId="7" fontId="40" fillId="0" borderId="1" xfId="1" applyNumberFormat="1" applyFont="1" applyFill="1" applyBorder="1"/>
    <xf numFmtId="5" fontId="25" fillId="0" borderId="0" xfId="0" applyNumberFormat="1" applyFont="1" applyFill="1"/>
    <xf numFmtId="192" fontId="25" fillId="0" borderId="0" xfId="0" applyNumberFormat="1" applyFont="1" applyFill="1"/>
    <xf numFmtId="7" fontId="25" fillId="0" borderId="0" xfId="0" applyNumberFormat="1" applyFont="1" applyFill="1"/>
    <xf numFmtId="5" fontId="25" fillId="0" borderId="0" xfId="1" applyNumberFormat="1" applyFont="1" applyFill="1" applyBorder="1"/>
    <xf numFmtId="5" fontId="25" fillId="0" borderId="0" xfId="0" applyNumberFormat="1" applyFont="1" applyFill="1" applyAlignment="1">
      <alignment horizontal="left" indent="2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0106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01"/>
    </sheetNames>
    <sheetDataSet>
      <sheetData sheetId="0">
        <row r="39">
          <cell r="H39">
            <v>3.51</v>
          </cell>
          <cell r="K39">
            <v>2.4900000000000002</v>
          </cell>
          <cell r="M39">
            <v>3.17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2"/>
  <sheetViews>
    <sheetView topLeftCell="A10" workbookViewId="0">
      <selection activeCell="B15" sqref="B15"/>
    </sheetView>
    <sheetView topLeftCell="A7" workbookViewId="1">
      <selection activeCell="B16" sqref="B16"/>
    </sheetView>
    <sheetView topLeftCell="A14" workbookViewId="2">
      <selection activeCell="D45" sqref="D45"/>
    </sheetView>
    <sheetView tabSelected="1" topLeftCell="A8" workbookViewId="3">
      <selection activeCell="D19" sqref="D19"/>
    </sheetView>
  </sheetViews>
  <sheetFormatPr defaultRowHeight="13.2" x14ac:dyDescent="0.25"/>
  <cols>
    <col min="1" max="1" width="22.5546875" style="297" customWidth="1"/>
    <col min="2" max="2" width="11.88671875" style="253" customWidth="1"/>
    <col min="3" max="3" width="11.33203125" style="298" customWidth="1"/>
    <col min="4" max="4" width="10.6640625" bestFit="1" customWidth="1"/>
    <col min="5" max="5" width="12" bestFit="1" customWidth="1"/>
    <col min="6" max="6" width="15.109375" customWidth="1"/>
  </cols>
  <sheetData>
    <row r="2" spans="1:20" ht="15.6" x14ac:dyDescent="0.3">
      <c r="A2" s="53" t="s">
        <v>96</v>
      </c>
    </row>
    <row r="3" spans="1:20" ht="15.6" x14ac:dyDescent="0.3">
      <c r="A3" s="53" t="s">
        <v>91</v>
      </c>
    </row>
    <row r="4" spans="1:20" ht="15" customHeight="1" x14ac:dyDescent="0.3">
      <c r="A4" s="53" t="s">
        <v>93</v>
      </c>
    </row>
    <row r="5" spans="1:20" ht="15" customHeight="1" x14ac:dyDescent="0.3">
      <c r="A5" s="53" t="s">
        <v>92</v>
      </c>
    </row>
    <row r="6" spans="1:20" ht="20.100000000000001" customHeight="1" x14ac:dyDescent="0.3">
      <c r="A6" s="395" t="s">
        <v>155</v>
      </c>
    </row>
    <row r="7" spans="1:20" ht="18" customHeight="1" x14ac:dyDescent="0.25"/>
    <row r="8" spans="1:20" ht="18" customHeight="1" x14ac:dyDescent="0.25">
      <c r="A8" s="34" t="s">
        <v>5</v>
      </c>
    </row>
    <row r="9" spans="1:20" ht="18" customHeight="1" x14ac:dyDescent="0.25">
      <c r="A9" s="34" t="s">
        <v>6</v>
      </c>
      <c r="B9" s="268"/>
      <c r="O9" s="305" t="s">
        <v>82</v>
      </c>
      <c r="P9" s="306"/>
    </row>
    <row r="10" spans="1:20" ht="18" customHeight="1" x14ac:dyDescent="0.25">
      <c r="O10" s="307" t="s">
        <v>31</v>
      </c>
      <c r="P10" s="309">
        <f>+'[1]0601'!$K$39</f>
        <v>2.4900000000000002</v>
      </c>
    </row>
    <row r="11" spans="1:20" ht="18" customHeight="1" x14ac:dyDescent="0.25">
      <c r="A11" s="396" t="s">
        <v>98</v>
      </c>
      <c r="B11" s="397" t="s">
        <v>18</v>
      </c>
      <c r="C11" s="398" t="s">
        <v>0</v>
      </c>
      <c r="D11" s="399" t="s">
        <v>85</v>
      </c>
      <c r="E11" s="396" t="s">
        <v>99</v>
      </c>
      <c r="F11" s="400" t="s">
        <v>111</v>
      </c>
      <c r="G11" s="301" t="s">
        <v>107</v>
      </c>
      <c r="O11" s="308" t="s">
        <v>32</v>
      </c>
      <c r="P11" s="310">
        <f>+'[1]0601'!$M$39</f>
        <v>3.17</v>
      </c>
    </row>
    <row r="12" spans="1:20" ht="18" customHeight="1" x14ac:dyDescent="0.25">
      <c r="A12" s="357" t="s">
        <v>95</v>
      </c>
      <c r="B12" s="377">
        <f>+NNG!$D$24</f>
        <v>1344921.72</v>
      </c>
      <c r="C12" s="389">
        <f>+B12/$P$11</f>
        <v>424265.52681388013</v>
      </c>
      <c r="D12" s="317">
        <f>+NNG!A24</f>
        <v>37053</v>
      </c>
      <c r="E12" s="314" t="s">
        <v>90</v>
      </c>
      <c r="F12" s="314" t="s">
        <v>110</v>
      </c>
      <c r="H12" s="64"/>
      <c r="O12" t="s">
        <v>127</v>
      </c>
      <c r="P12" s="269">
        <f>+'[1]0601'!$H$39</f>
        <v>3.51</v>
      </c>
    </row>
    <row r="13" spans="1:20" ht="15.9" customHeight="1" x14ac:dyDescent="0.25">
      <c r="A13" s="357" t="s">
        <v>30</v>
      </c>
      <c r="B13" s="377">
        <f>+C13*$P$10</f>
        <v>826142.16</v>
      </c>
      <c r="C13" s="389">
        <f>+williams!J40</f>
        <v>331784</v>
      </c>
      <c r="D13" s="317">
        <f>+williams!A40</f>
        <v>37053</v>
      </c>
      <c r="E13" s="314" t="s">
        <v>89</v>
      </c>
      <c r="F13" s="314" t="s">
        <v>125</v>
      </c>
    </row>
    <row r="14" spans="1:20" ht="15.9" customHeight="1" x14ac:dyDescent="0.25">
      <c r="A14" s="356" t="s">
        <v>145</v>
      </c>
      <c r="B14" s="377">
        <f>+SidR!D41</f>
        <v>768764.03</v>
      </c>
      <c r="C14" s="389">
        <f>+B14/$P$11</f>
        <v>242512.31230283913</v>
      </c>
      <c r="D14" s="65">
        <f>+SidR!A41</f>
        <v>37053</v>
      </c>
      <c r="E14" t="s">
        <v>90</v>
      </c>
      <c r="F14" t="s">
        <v>112</v>
      </c>
    </row>
    <row r="15" spans="1:20" ht="15.9" customHeight="1" x14ac:dyDescent="0.25">
      <c r="A15" s="356" t="s">
        <v>35</v>
      </c>
      <c r="B15" s="377">
        <f>+'El Paso'!E38*summary!P10+'El Paso'!C38*summary!P11</f>
        <v>749278.79</v>
      </c>
      <c r="C15" s="389">
        <f>+'El Paso'!H38</f>
        <v>287931</v>
      </c>
      <c r="D15" s="65">
        <f>+'El Paso'!A38</f>
        <v>37053</v>
      </c>
      <c r="E15" t="s">
        <v>89</v>
      </c>
      <c r="F15" t="s">
        <v>110</v>
      </c>
      <c r="G15" t="s">
        <v>129</v>
      </c>
    </row>
    <row r="16" spans="1:20" ht="15.9" customHeight="1" x14ac:dyDescent="0.25">
      <c r="A16" s="356" t="s">
        <v>87</v>
      </c>
      <c r="B16" s="377">
        <f>+PNM!$D$23</f>
        <v>731359.04999999993</v>
      </c>
      <c r="C16" s="389">
        <f>+B16/$P$11</f>
        <v>230712.63406940061</v>
      </c>
      <c r="D16" s="65">
        <f>+PNM!A23</f>
        <v>37053</v>
      </c>
      <c r="E16" t="s">
        <v>90</v>
      </c>
      <c r="F16" t="s">
        <v>108</v>
      </c>
      <c r="T16" s="269"/>
    </row>
    <row r="17" spans="1:20" ht="15.9" customHeight="1" x14ac:dyDescent="0.25">
      <c r="A17" s="356" t="s">
        <v>3</v>
      </c>
      <c r="B17" s="377">
        <f>+'Amoco Abo'!$F$43</f>
        <v>625869.09</v>
      </c>
      <c r="C17" s="389">
        <f>+B17/$P$11</f>
        <v>197435.04416403786</v>
      </c>
      <c r="D17" s="65">
        <f>+'Amoco Abo'!A43</f>
        <v>37053</v>
      </c>
      <c r="E17" t="s">
        <v>90</v>
      </c>
      <c r="F17" t="s">
        <v>109</v>
      </c>
      <c r="T17" s="269"/>
    </row>
    <row r="18" spans="1:20" ht="15.9" customHeight="1" x14ac:dyDescent="0.25">
      <c r="A18" s="356" t="s">
        <v>25</v>
      </c>
      <c r="B18" s="371">
        <f>+'Red C'!$F$43</f>
        <v>602254.64</v>
      </c>
      <c r="C18" s="372">
        <f>+B18/$P$10</f>
        <v>241869.33333333331</v>
      </c>
      <c r="D18" s="317">
        <f>+'Red C'!B43</f>
        <v>37053</v>
      </c>
      <c r="E18" t="s">
        <v>90</v>
      </c>
      <c r="F18" t="s">
        <v>125</v>
      </c>
    </row>
    <row r="19" spans="1:20" ht="15.9" customHeight="1" x14ac:dyDescent="0.25">
      <c r="A19" s="356" t="s">
        <v>113</v>
      </c>
      <c r="B19" s="377">
        <f>+EOG!J41</f>
        <v>376908.6</v>
      </c>
      <c r="C19" s="389">
        <f>+B19/$P$11</f>
        <v>118898.61198738169</v>
      </c>
      <c r="D19" s="317">
        <f>+EOG!A41</f>
        <v>37053</v>
      </c>
      <c r="E19" t="s">
        <v>90</v>
      </c>
      <c r="F19" t="s">
        <v>112</v>
      </c>
    </row>
    <row r="20" spans="1:20" ht="15.9" customHeight="1" x14ac:dyDescent="0.25">
      <c r="A20" s="356" t="s">
        <v>84</v>
      </c>
      <c r="B20" s="377">
        <f>+Conoco!$F$41</f>
        <v>369543.57000000007</v>
      </c>
      <c r="C20" s="389">
        <f>+B20/$P$10</f>
        <v>148411.07228915664</v>
      </c>
      <c r="D20" s="317">
        <f>+Conoco!A41</f>
        <v>37052</v>
      </c>
      <c r="E20" t="s">
        <v>90</v>
      </c>
      <c r="F20" t="s">
        <v>109</v>
      </c>
    </row>
    <row r="21" spans="1:20" ht="15.9" customHeight="1" x14ac:dyDescent="0.25">
      <c r="A21" s="356" t="s">
        <v>117</v>
      </c>
      <c r="B21" s="377">
        <f>+KN_Westar!F41</f>
        <v>362724.49</v>
      </c>
      <c r="C21" s="389">
        <f>+B21/$P$11</f>
        <v>114424.12933753943</v>
      </c>
      <c r="D21" s="65">
        <f>+KN_Westar!A41</f>
        <v>37053</v>
      </c>
      <c r="E21" t="s">
        <v>90</v>
      </c>
      <c r="F21" t="s">
        <v>110</v>
      </c>
    </row>
    <row r="22" spans="1:20" ht="15.9" customHeight="1" x14ac:dyDescent="0.25">
      <c r="A22" s="356" t="s">
        <v>2</v>
      </c>
      <c r="B22" s="377">
        <f>+mewborne!$J$43</f>
        <v>357909.72</v>
      </c>
      <c r="C22" s="389">
        <f>+B22/$P$11</f>
        <v>112905.27444794952</v>
      </c>
      <c r="D22" s="65">
        <f>+mewborne!A43</f>
        <v>37052</v>
      </c>
      <c r="E22" t="s">
        <v>90</v>
      </c>
      <c r="F22" t="s">
        <v>109</v>
      </c>
    </row>
    <row r="23" spans="1:20" ht="15.9" customHeight="1" x14ac:dyDescent="0.25">
      <c r="A23" s="356" t="s">
        <v>120</v>
      </c>
      <c r="B23" s="377">
        <f>+CIG!D43</f>
        <v>326755</v>
      </c>
      <c r="C23" s="389">
        <f>+B23/$P$11</f>
        <v>103077.28706624606</v>
      </c>
      <c r="D23" s="65">
        <f>+CIG!A43</f>
        <v>37053</v>
      </c>
      <c r="E23" t="s">
        <v>90</v>
      </c>
      <c r="F23" t="s">
        <v>123</v>
      </c>
      <c r="G23" t="s">
        <v>139</v>
      </c>
    </row>
    <row r="24" spans="1:20" ht="15.9" customHeight="1" x14ac:dyDescent="0.25">
      <c r="A24" s="356" t="s">
        <v>7</v>
      </c>
      <c r="B24" s="377">
        <f>+C24*$P$10</f>
        <v>264679.53000000003</v>
      </c>
      <c r="C24" s="389">
        <f>+Amoco!D40</f>
        <v>106297</v>
      </c>
      <c r="D24" s="65">
        <f>+Amoco!A40</f>
        <v>37053</v>
      </c>
      <c r="E24" t="s">
        <v>89</v>
      </c>
      <c r="F24" t="s">
        <v>125</v>
      </c>
    </row>
    <row r="25" spans="1:20" ht="15.9" customHeight="1" x14ac:dyDescent="0.25">
      <c r="A25" s="356" t="s">
        <v>141</v>
      </c>
      <c r="B25" s="377">
        <f>+PGETX!$H$39</f>
        <v>238768.36000000002</v>
      </c>
      <c r="C25" s="389">
        <f>+B25/$P$11</f>
        <v>75321.24921135648</v>
      </c>
      <c r="D25" s="65">
        <f>+PGETX!E39</f>
        <v>37053</v>
      </c>
      <c r="E25" t="s">
        <v>90</v>
      </c>
      <c r="F25" t="s">
        <v>112</v>
      </c>
    </row>
    <row r="26" spans="1:20" ht="15.9" customHeight="1" x14ac:dyDescent="0.25">
      <c r="A26" s="356" t="s">
        <v>154</v>
      </c>
      <c r="B26" s="377">
        <f>+'Citizens-Griffith'!D41</f>
        <v>227817.27</v>
      </c>
      <c r="C26" s="389">
        <f>+B26/$P$11</f>
        <v>71866.646687697154</v>
      </c>
      <c r="D26" s="317">
        <f>+'Citizens-Griffith'!A41</f>
        <v>37053</v>
      </c>
      <c r="E26" t="s">
        <v>90</v>
      </c>
      <c r="F26" t="s">
        <v>109</v>
      </c>
    </row>
    <row r="27" spans="1:20" ht="15.9" customHeight="1" x14ac:dyDescent="0.25">
      <c r="A27" s="356" t="s">
        <v>97</v>
      </c>
      <c r="B27" s="377">
        <f>+C27*$P$11</f>
        <v>206420.88999999998</v>
      </c>
      <c r="C27" s="389">
        <f>+NGPL!F38</f>
        <v>65117</v>
      </c>
      <c r="D27" s="65">
        <f>+NGPL!A38</f>
        <v>37053</v>
      </c>
      <c r="E27" t="s">
        <v>89</v>
      </c>
      <c r="F27" t="s">
        <v>125</v>
      </c>
    </row>
    <row r="28" spans="1:20" ht="15.9" customHeight="1" x14ac:dyDescent="0.25">
      <c r="A28" s="356" t="s">
        <v>33</v>
      </c>
      <c r="B28" s="377">
        <f>+C28*$P$11</f>
        <v>194888.43</v>
      </c>
      <c r="C28" s="389">
        <f>+Lonestar!F42</f>
        <v>61479</v>
      </c>
      <c r="D28" s="317">
        <f>+Lonestar!B42</f>
        <v>37052</v>
      </c>
      <c r="E28" t="s">
        <v>89</v>
      </c>
      <c r="F28" t="s">
        <v>112</v>
      </c>
    </row>
    <row r="29" spans="1:20" ht="15.9" customHeight="1" x14ac:dyDescent="0.25">
      <c r="A29" s="356" t="s">
        <v>75</v>
      </c>
      <c r="B29" s="371">
        <f>+transcol!$D$43</f>
        <v>89350.32</v>
      </c>
      <c r="C29" s="372">
        <f>+B29/$P$11</f>
        <v>28186.220820189279</v>
      </c>
      <c r="D29" s="65">
        <f>+transcol!A43</f>
        <v>37052</v>
      </c>
      <c r="E29" t="s">
        <v>90</v>
      </c>
      <c r="F29" t="s">
        <v>125</v>
      </c>
    </row>
    <row r="30" spans="1:20" ht="15.9" customHeight="1" x14ac:dyDescent="0.25">
      <c r="A30" s="357" t="s">
        <v>83</v>
      </c>
      <c r="B30" s="377">
        <f>+Agave!$D$24</f>
        <v>32762.029999999984</v>
      </c>
      <c r="C30" s="403">
        <f>+B30/$P$11</f>
        <v>10335.025236593056</v>
      </c>
      <c r="D30" s="317">
        <f>+Agave!A24</f>
        <v>37052</v>
      </c>
      <c r="E30" s="314" t="s">
        <v>90</v>
      </c>
      <c r="F30" s="314" t="s">
        <v>112</v>
      </c>
    </row>
    <row r="31" spans="1:20" ht="15.9" customHeight="1" x14ac:dyDescent="0.25">
      <c r="A31" s="357" t="s">
        <v>104</v>
      </c>
      <c r="B31" s="377">
        <f>+burlington!D42</f>
        <v>29591.160000000003</v>
      </c>
      <c r="C31" s="389">
        <f>+B31/$P$10</f>
        <v>11884</v>
      </c>
      <c r="D31" s="317">
        <f>+burlington!A42</f>
        <v>37053</v>
      </c>
      <c r="E31" s="314" t="s">
        <v>90</v>
      </c>
      <c r="F31" t="s">
        <v>109</v>
      </c>
      <c r="G31" t="s">
        <v>157</v>
      </c>
    </row>
    <row r="32" spans="1:20" ht="15.9" customHeight="1" x14ac:dyDescent="0.25">
      <c r="A32" s="356" t="s">
        <v>8</v>
      </c>
      <c r="B32" s="377">
        <f>+C32*$P$11</f>
        <v>26526.559999999998</v>
      </c>
      <c r="C32" s="403">
        <f>+Oasis!D40</f>
        <v>8368</v>
      </c>
      <c r="D32" s="65">
        <f>+Oasis!B40</f>
        <v>37052</v>
      </c>
      <c r="E32" t="s">
        <v>89</v>
      </c>
      <c r="F32" t="s">
        <v>112</v>
      </c>
    </row>
    <row r="33" spans="1:15" ht="15.9" customHeight="1" x14ac:dyDescent="0.25">
      <c r="A33" s="356" t="s">
        <v>103</v>
      </c>
      <c r="B33" s="390">
        <f>+C33*$P$11</f>
        <v>15637.609999999999</v>
      </c>
      <c r="C33" s="405">
        <f>+Mojave!D40</f>
        <v>4933</v>
      </c>
      <c r="D33" s="65">
        <f>+Mojave!A40</f>
        <v>37053</v>
      </c>
      <c r="E33" t="s">
        <v>89</v>
      </c>
      <c r="F33" t="s">
        <v>110</v>
      </c>
    </row>
    <row r="34" spans="1:15" ht="18" customHeight="1" x14ac:dyDescent="0.25">
      <c r="A34" s="297" t="s">
        <v>105</v>
      </c>
      <c r="B34" s="391">
        <f>SUM(B12:B33)</f>
        <v>8768873.0199999996</v>
      </c>
      <c r="C34" s="392">
        <f>SUM(C12:C33)</f>
        <v>2998013.3677676003</v>
      </c>
    </row>
    <row r="35" spans="1:15" ht="18" customHeight="1" x14ac:dyDescent="0.25">
      <c r="F35" s="366"/>
      <c r="O35">
        <v>50</v>
      </c>
    </row>
    <row r="36" spans="1:15" ht="18" customHeight="1" x14ac:dyDescent="0.25">
      <c r="O36">
        <v>79</v>
      </c>
    </row>
    <row r="37" spans="1:15" ht="18" customHeight="1" x14ac:dyDescent="0.25">
      <c r="A37" s="301" t="s">
        <v>98</v>
      </c>
      <c r="B37" s="302" t="s">
        <v>18</v>
      </c>
      <c r="C37" s="303" t="s">
        <v>0</v>
      </c>
      <c r="D37" s="304" t="s">
        <v>85</v>
      </c>
      <c r="E37" s="301" t="s">
        <v>99</v>
      </c>
      <c r="F37" s="334" t="s">
        <v>111</v>
      </c>
      <c r="G37" s="301" t="s">
        <v>107</v>
      </c>
      <c r="O37">
        <f>+O36*O35</f>
        <v>3950</v>
      </c>
    </row>
    <row r="38" spans="1:15" ht="18" customHeight="1" x14ac:dyDescent="0.25">
      <c r="A38" s="357" t="s">
        <v>149</v>
      </c>
      <c r="B38" s="377">
        <f>+Citizens!D18</f>
        <v>-857358.46</v>
      </c>
      <c r="C38" s="403">
        <f>+B38/$P$11</f>
        <v>-270460.08201892744</v>
      </c>
      <c r="D38" s="317">
        <f>+Citizens!A18</f>
        <v>37051</v>
      </c>
      <c r="E38" s="314" t="s">
        <v>90</v>
      </c>
      <c r="F38" s="314" t="s">
        <v>108</v>
      </c>
      <c r="G38" s="301"/>
    </row>
    <row r="39" spans="1:15" ht="18" customHeight="1" x14ac:dyDescent="0.25">
      <c r="A39" s="357" t="s">
        <v>140</v>
      </c>
      <c r="B39" s="377">
        <f>+Calpine!D41</f>
        <v>-353128.00999999995</v>
      </c>
      <c r="C39" s="403">
        <f>+B39/$P$11</f>
        <v>-111396.84858044163</v>
      </c>
      <c r="D39" s="317">
        <f>+Calpine!A41</f>
        <v>37053</v>
      </c>
      <c r="E39" s="314" t="s">
        <v>90</v>
      </c>
      <c r="F39" s="314" t="s">
        <v>109</v>
      </c>
      <c r="G39" s="301"/>
    </row>
    <row r="40" spans="1:15" ht="18" customHeight="1" x14ac:dyDescent="0.25">
      <c r="A40" s="356" t="s">
        <v>147</v>
      </c>
      <c r="B40" s="377">
        <f>+'NS Steel'!D41</f>
        <v>-331483.25</v>
      </c>
      <c r="C40" s="403">
        <f>+B40/$P$10</f>
        <v>-133125.8032128514</v>
      </c>
      <c r="D40" s="65">
        <f>+'NS Steel'!A41</f>
        <v>37053</v>
      </c>
      <c r="E40" t="s">
        <v>90</v>
      </c>
      <c r="F40" t="s">
        <v>110</v>
      </c>
      <c r="G40" s="301"/>
    </row>
    <row r="41" spans="1:15" ht="18" customHeight="1" x14ac:dyDescent="0.25">
      <c r="A41" s="356" t="s">
        <v>138</v>
      </c>
      <c r="B41" s="377">
        <f>+DEFS!F54</f>
        <v>-172261.80000000005</v>
      </c>
      <c r="C41" s="403">
        <f>+B41/$P$11</f>
        <v>-54341.261829653013</v>
      </c>
      <c r="D41" s="65">
        <f>+DEFS!A40</f>
        <v>37051</v>
      </c>
      <c r="E41" t="s">
        <v>90</v>
      </c>
      <c r="F41" t="s">
        <v>110</v>
      </c>
      <c r="G41" t="s">
        <v>128</v>
      </c>
    </row>
    <row r="42" spans="1:15" ht="18" customHeight="1" x14ac:dyDescent="0.25">
      <c r="A42" s="356" t="s">
        <v>34</v>
      </c>
      <c r="B42" s="377">
        <f>+C42*$P$11</f>
        <v>-93556.209999999992</v>
      </c>
      <c r="C42" s="403">
        <f>+SoCal!F40</f>
        <v>-29513</v>
      </c>
      <c r="D42" s="388">
        <f>+SoCal!A40</f>
        <v>37053</v>
      </c>
      <c r="E42" t="s">
        <v>89</v>
      </c>
      <c r="F42" t="s">
        <v>108</v>
      </c>
    </row>
    <row r="43" spans="1:15" ht="18" customHeight="1" x14ac:dyDescent="0.25">
      <c r="A43" s="356" t="s">
        <v>143</v>
      </c>
      <c r="B43" s="377">
        <f>+EPFS!D41</f>
        <v>-63379.729999999996</v>
      </c>
      <c r="C43" s="403">
        <f>+B43/$P$12</f>
        <v>-18056.903133903135</v>
      </c>
      <c r="D43" s="317">
        <f>+EPFS!A41</f>
        <v>37052</v>
      </c>
      <c r="E43" t="s">
        <v>90</v>
      </c>
      <c r="F43" t="s">
        <v>110</v>
      </c>
    </row>
    <row r="44" spans="1:15" ht="18" customHeight="1" x14ac:dyDescent="0.25">
      <c r="A44" s="356" t="s">
        <v>1</v>
      </c>
      <c r="B44" s="377">
        <f>+C44*$P$10</f>
        <v>-23331.300000000003</v>
      </c>
      <c r="C44" s="403">
        <f>+NW!$F$41</f>
        <v>-9370</v>
      </c>
      <c r="D44" s="317">
        <f>+NW!B41</f>
        <v>37052</v>
      </c>
      <c r="E44" t="s">
        <v>89</v>
      </c>
      <c r="F44" t="s">
        <v>109</v>
      </c>
    </row>
    <row r="45" spans="1:15" ht="18" customHeight="1" x14ac:dyDescent="0.25">
      <c r="A45" s="356" t="s">
        <v>119</v>
      </c>
      <c r="B45" s="377">
        <f>+Continental!F43</f>
        <v>-18783.759999999998</v>
      </c>
      <c r="C45" s="403">
        <f>+B45/$P$11</f>
        <v>-5925.4763406940056</v>
      </c>
      <c r="D45" s="65">
        <f>+Continental!A43</f>
        <v>37053</v>
      </c>
      <c r="E45" t="s">
        <v>90</v>
      </c>
      <c r="F45" t="s">
        <v>125</v>
      </c>
    </row>
    <row r="46" spans="1:15" ht="18" customHeight="1" x14ac:dyDescent="0.25">
      <c r="A46" s="356" t="s">
        <v>124</v>
      </c>
      <c r="B46" s="390">
        <f>+C46*$P$11</f>
        <v>-4770.8499999999995</v>
      </c>
      <c r="C46" s="404">
        <f>+'PG&amp;E'!D40</f>
        <v>-1505</v>
      </c>
      <c r="D46" s="65">
        <f>+'PG&amp;E'!A40</f>
        <v>37053</v>
      </c>
      <c r="E46" t="s">
        <v>89</v>
      </c>
      <c r="F46" t="s">
        <v>112</v>
      </c>
    </row>
    <row r="47" spans="1:15" ht="18" customHeight="1" x14ac:dyDescent="0.25">
      <c r="A47" s="297" t="s">
        <v>106</v>
      </c>
      <c r="B47" s="377">
        <f>SUM(B38:B46)</f>
        <v>-1918053.37</v>
      </c>
      <c r="C47" s="403">
        <f>SUM(C38:C46)</f>
        <v>-633694.37511647062</v>
      </c>
      <c r="D47" s="314"/>
    </row>
    <row r="48" spans="1:15" ht="18" customHeight="1" x14ac:dyDescent="0.25">
      <c r="B48" s="401"/>
      <c r="C48" s="402"/>
    </row>
    <row r="49" spans="1:5" ht="18" customHeight="1" thickBot="1" x14ac:dyDescent="0.3">
      <c r="A49" s="34" t="s">
        <v>100</v>
      </c>
      <c r="B49" s="393">
        <f>+B47+B34</f>
        <v>6850819.6499999994</v>
      </c>
      <c r="C49" s="394">
        <f>+C47+C34</f>
        <v>2364318.9926511296</v>
      </c>
    </row>
    <row r="50" spans="1:5" ht="18" customHeight="1" thickTop="1" x14ac:dyDescent="0.25"/>
    <row r="51" spans="1:5" x14ac:dyDescent="0.25">
      <c r="A51" s="34" t="s">
        <v>101</v>
      </c>
      <c r="C51" s="342"/>
    </row>
    <row r="57" spans="1:5" x14ac:dyDescent="0.25">
      <c r="C57" s="259"/>
      <c r="E57" s="340"/>
    </row>
    <row r="64" spans="1:5" x14ac:dyDescent="0.25">
      <c r="B64" s="311"/>
      <c r="C64" s="332"/>
    </row>
    <row r="65" spans="2:5" x14ac:dyDescent="0.25">
      <c r="B65" s="259"/>
    </row>
    <row r="66" spans="2:5" x14ac:dyDescent="0.25">
      <c r="B66" s="259"/>
    </row>
    <row r="67" spans="2:5" x14ac:dyDescent="0.25">
      <c r="B67" s="259"/>
    </row>
    <row r="68" spans="2:5" x14ac:dyDescent="0.25">
      <c r="B68" s="259"/>
      <c r="D68" s="64"/>
    </row>
    <row r="69" spans="2:5" x14ac:dyDescent="0.25">
      <c r="B69" s="259"/>
      <c r="C69" s="342"/>
    </row>
    <row r="70" spans="2:5" x14ac:dyDescent="0.25">
      <c r="B70" s="259"/>
      <c r="C70" s="342"/>
      <c r="D70" s="338"/>
      <c r="E70" s="343"/>
    </row>
    <row r="71" spans="2:5" x14ac:dyDescent="0.25">
      <c r="B71" s="259"/>
      <c r="C71" s="342"/>
      <c r="D71" s="269"/>
    </row>
    <row r="72" spans="2:5" x14ac:dyDescent="0.25">
      <c r="B72" s="259"/>
      <c r="C72" s="342"/>
      <c r="D72" s="269"/>
    </row>
    <row r="73" spans="2:5" x14ac:dyDescent="0.25">
      <c r="B73" s="259"/>
      <c r="C73" s="342"/>
      <c r="D73" s="31"/>
    </row>
    <row r="74" spans="2:5" x14ac:dyDescent="0.25">
      <c r="B74" s="259"/>
      <c r="C74" s="342"/>
      <c r="D74" s="344"/>
    </row>
    <row r="75" spans="2:5" x14ac:dyDescent="0.25">
      <c r="B75" s="339"/>
    </row>
    <row r="76" spans="2:5" x14ac:dyDescent="0.25">
      <c r="B76" s="339"/>
      <c r="D76" s="64"/>
    </row>
    <row r="77" spans="2:5" x14ac:dyDescent="0.25">
      <c r="B77" s="338"/>
      <c r="C77" s="259"/>
    </row>
    <row r="78" spans="2:5" x14ac:dyDescent="0.25">
      <c r="B78" s="338"/>
      <c r="C78" s="259"/>
    </row>
    <row r="79" spans="2:5" x14ac:dyDescent="0.25">
      <c r="B79" s="339"/>
      <c r="C79" s="259"/>
      <c r="D79" s="64"/>
    </row>
    <row r="80" spans="2:5" x14ac:dyDescent="0.25">
      <c r="B80" s="339"/>
      <c r="D80" s="64"/>
    </row>
    <row r="81" spans="2:3" x14ac:dyDescent="0.25">
      <c r="B81" s="339"/>
    </row>
    <row r="82" spans="2:3" x14ac:dyDescent="0.25">
      <c r="B82" s="311"/>
      <c r="C82" s="318"/>
    </row>
  </sheetData>
  <pageMargins left="0" right="0" top="0" bottom="0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F4" sqref="F4"/>
    </sheetView>
    <sheetView tabSelected="1" topLeftCell="A26" workbookViewId="1">
      <selection activeCell="J38" sqref="J38"/>
    </sheetView>
    <sheetView topLeftCell="A26" workbookViewId="2">
      <selection activeCell="J38" sqref="J38"/>
    </sheetView>
    <sheetView topLeftCell="A26" workbookViewId="3">
      <selection activeCell="G49" sqref="G49"/>
    </sheetView>
  </sheetViews>
  <sheetFormatPr defaultRowHeight="13.2" x14ac:dyDescent="0.25"/>
  <cols>
    <col min="2" max="5" width="9.88671875" bestFit="1" customWidth="1"/>
    <col min="8" max="8" width="9.88671875" customWidth="1"/>
    <col min="9" max="9" width="9.33203125" bestFit="1" customWidth="1"/>
  </cols>
  <sheetData>
    <row r="1" spans="1:35" x14ac:dyDescent="0.25">
      <c r="B1" s="1" t="s">
        <v>136</v>
      </c>
      <c r="D1" s="1" t="s">
        <v>9</v>
      </c>
      <c r="F1" s="1" t="s">
        <v>10</v>
      </c>
      <c r="H1" s="1" t="s">
        <v>11</v>
      </c>
    </row>
    <row r="2" spans="1:35" x14ac:dyDescent="0.25">
      <c r="B2" s="30"/>
      <c r="C2" s="4"/>
      <c r="D2" s="4"/>
      <c r="E2" s="4"/>
      <c r="F2" s="4"/>
      <c r="G2" s="4"/>
      <c r="H2" s="4"/>
      <c r="I2" s="4"/>
      <c r="J2" s="4"/>
    </row>
    <row r="3" spans="1:35" x14ac:dyDescent="0.25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H3" s="6" t="s">
        <v>21</v>
      </c>
      <c r="I3" s="6" t="s">
        <v>22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1">
        <v>372408</v>
      </c>
      <c r="C4" s="11">
        <v>395000</v>
      </c>
      <c r="D4" s="11">
        <v>54996</v>
      </c>
      <c r="E4" s="11">
        <v>51737</v>
      </c>
      <c r="F4" s="11">
        <v>77854</v>
      </c>
      <c r="G4" s="11">
        <v>40670</v>
      </c>
      <c r="H4" s="11">
        <v>76796</v>
      </c>
      <c r="I4" s="11">
        <v>95022</v>
      </c>
      <c r="J4" s="11">
        <f t="shared" ref="J4:J34" si="0">+C4+E4+G4+I4-H4-F4-D4-B4</f>
        <v>375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1">
        <v>371402</v>
      </c>
      <c r="C5" s="11">
        <v>400000</v>
      </c>
      <c r="D5" s="11">
        <v>51789</v>
      </c>
      <c r="E5" s="11">
        <v>50166</v>
      </c>
      <c r="F5" s="11">
        <v>82226</v>
      </c>
      <c r="G5" s="11">
        <v>75758</v>
      </c>
      <c r="H5" s="11">
        <v>63005</v>
      </c>
      <c r="I5" s="11">
        <v>67484</v>
      </c>
      <c r="J5" s="11">
        <f t="shared" si="0"/>
        <v>24986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1">
        <v>374673</v>
      </c>
      <c r="C6" s="11">
        <v>377553</v>
      </c>
      <c r="D6" s="11">
        <v>45902</v>
      </c>
      <c r="E6" s="11">
        <v>49510</v>
      </c>
      <c r="F6" s="11">
        <v>79928</v>
      </c>
      <c r="G6" s="11">
        <v>75857</v>
      </c>
      <c r="H6" s="11">
        <v>63323</v>
      </c>
      <c r="I6" s="11">
        <v>63651</v>
      </c>
      <c r="J6" s="11">
        <f t="shared" si="0"/>
        <v>2745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1">
        <v>391192</v>
      </c>
      <c r="C7" s="11">
        <v>400000</v>
      </c>
      <c r="D7" s="11">
        <v>74587</v>
      </c>
      <c r="E7" s="11">
        <v>76673</v>
      </c>
      <c r="F7" s="11">
        <v>73280</v>
      </c>
      <c r="G7" s="11">
        <v>73080</v>
      </c>
      <c r="H7" s="11">
        <v>120589</v>
      </c>
      <c r="I7" s="11">
        <v>107762</v>
      </c>
      <c r="J7" s="11">
        <f t="shared" si="0"/>
        <v>-2133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1">
        <v>383957</v>
      </c>
      <c r="C8" s="11">
        <v>398502</v>
      </c>
      <c r="D8" s="11">
        <v>56653</v>
      </c>
      <c r="E8" s="11">
        <v>51016</v>
      </c>
      <c r="F8" s="11">
        <v>75484</v>
      </c>
      <c r="G8" s="11">
        <v>70290</v>
      </c>
      <c r="H8" s="11">
        <v>93011</v>
      </c>
      <c r="I8" s="11">
        <v>84699</v>
      </c>
      <c r="J8" s="11">
        <f t="shared" si="0"/>
        <v>-4598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1">
        <v>359161</v>
      </c>
      <c r="C9" s="11">
        <v>377237</v>
      </c>
      <c r="D9" s="11">
        <v>37186</v>
      </c>
      <c r="E9" s="11">
        <v>32959</v>
      </c>
      <c r="F9" s="11">
        <v>76331</v>
      </c>
      <c r="G9" s="11">
        <v>75340</v>
      </c>
      <c r="H9" s="11">
        <v>67920</v>
      </c>
      <c r="I9" s="11">
        <v>61227</v>
      </c>
      <c r="J9" s="11">
        <f t="shared" si="0"/>
        <v>6165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1">
        <v>356082</v>
      </c>
      <c r="C10" s="11">
        <v>400000</v>
      </c>
      <c r="D10" s="11">
        <v>72481</v>
      </c>
      <c r="E10" s="11">
        <v>70868</v>
      </c>
      <c r="F10" s="11">
        <v>80602</v>
      </c>
      <c r="G10" s="11">
        <v>85687</v>
      </c>
      <c r="H10" s="11">
        <v>73891</v>
      </c>
      <c r="I10" s="11">
        <v>74915</v>
      </c>
      <c r="J10" s="11">
        <f t="shared" si="0"/>
        <v>48414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1">
        <v>347490</v>
      </c>
      <c r="C11" s="11">
        <v>340000</v>
      </c>
      <c r="D11" s="11">
        <v>80045</v>
      </c>
      <c r="E11" s="11">
        <v>69316</v>
      </c>
      <c r="F11" s="11">
        <v>80506</v>
      </c>
      <c r="G11" s="11">
        <v>77451</v>
      </c>
      <c r="H11" s="11">
        <v>95309</v>
      </c>
      <c r="I11" s="11">
        <v>96346</v>
      </c>
      <c r="J11" s="11">
        <f t="shared" si="0"/>
        <v>-20237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>
        <v>227021</v>
      </c>
      <c r="C12" s="11">
        <v>218582</v>
      </c>
      <c r="D12" s="11">
        <v>41724</v>
      </c>
      <c r="E12" s="11">
        <v>47018</v>
      </c>
      <c r="F12" s="11">
        <v>69337</v>
      </c>
      <c r="G12" s="11">
        <v>58706</v>
      </c>
      <c r="H12" s="11">
        <v>55471</v>
      </c>
      <c r="I12" s="11">
        <v>57915</v>
      </c>
      <c r="J12" s="11">
        <f t="shared" si="0"/>
        <v>-11332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1">
        <v>206977</v>
      </c>
      <c r="C13" s="11">
        <v>218582</v>
      </c>
      <c r="D13" s="11">
        <v>57075</v>
      </c>
      <c r="E13" s="11">
        <v>47018</v>
      </c>
      <c r="F13" s="11">
        <v>62471</v>
      </c>
      <c r="G13" s="11">
        <v>63621</v>
      </c>
      <c r="H13" s="11">
        <v>60760</v>
      </c>
      <c r="I13" s="11">
        <v>57915</v>
      </c>
      <c r="J13" s="11">
        <f t="shared" si="0"/>
        <v>-147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>
        <v>247614</v>
      </c>
      <c r="C14" s="11">
        <v>260374</v>
      </c>
      <c r="D14" s="11">
        <v>44329</v>
      </c>
      <c r="E14" s="11">
        <v>39034</v>
      </c>
      <c r="F14" s="11">
        <v>72486</v>
      </c>
      <c r="G14" s="11">
        <v>79683</v>
      </c>
      <c r="H14" s="11">
        <v>53273</v>
      </c>
      <c r="I14" s="11">
        <v>47378</v>
      </c>
      <c r="J14" s="11">
        <f t="shared" si="0"/>
        <v>8767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>
        <f t="shared" si="0"/>
        <v>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/>
      <c r="C20" s="276"/>
      <c r="D20" s="11"/>
      <c r="E20" s="11"/>
      <c r="F20" s="11"/>
      <c r="G20" s="11"/>
      <c r="H20" s="11"/>
      <c r="I20" s="11"/>
      <c r="J20" s="11">
        <f t="shared" si="0"/>
        <v>0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5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5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5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5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5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5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5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5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5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5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N32" s="18"/>
      <c r="R32" s="18"/>
      <c r="S32" s="21"/>
      <c r="T32" s="20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5">
      <c r="A35" s="10"/>
      <c r="B35" s="11">
        <f>SUM(B4:B34)</f>
        <v>3637977</v>
      </c>
      <c r="C35" s="11">
        <f t="shared" ref="C35:I35" si="1">SUM(C4:C34)</f>
        <v>3785830</v>
      </c>
      <c r="D35" s="11">
        <f t="shared" si="1"/>
        <v>616767</v>
      </c>
      <c r="E35" s="11">
        <f t="shared" si="1"/>
        <v>585315</v>
      </c>
      <c r="F35" s="11">
        <f t="shared" si="1"/>
        <v>830505</v>
      </c>
      <c r="G35" s="11">
        <f t="shared" si="1"/>
        <v>776143</v>
      </c>
      <c r="H35" s="11">
        <f t="shared" si="1"/>
        <v>823348</v>
      </c>
      <c r="I35" s="11">
        <f t="shared" si="1"/>
        <v>814314</v>
      </c>
      <c r="J35" s="11">
        <f>SUM(J4:J34)</f>
        <v>53005</v>
      </c>
      <c r="N35" s="18"/>
      <c r="R35" s="18"/>
      <c r="S35" s="21"/>
      <c r="T35" s="20"/>
      <c r="U35" s="16"/>
      <c r="V35" s="15"/>
      <c r="W35" s="13"/>
    </row>
    <row r="36" spans="1:23" x14ac:dyDescent="0.25">
      <c r="N36" s="24"/>
      <c r="R36" s="18"/>
      <c r="S36" s="19"/>
      <c r="T36" s="20"/>
      <c r="U36" s="16"/>
      <c r="V36" s="15"/>
      <c r="W36" s="13"/>
    </row>
    <row r="37" spans="1:23" x14ac:dyDescent="0.25">
      <c r="H37" s="14"/>
      <c r="I37" s="14"/>
      <c r="N37" s="24"/>
      <c r="R37" s="18"/>
      <c r="S37" s="19"/>
      <c r="T37" s="20"/>
      <c r="U37" s="16"/>
      <c r="V37" s="15"/>
      <c r="W37" s="13"/>
    </row>
    <row r="38" spans="1:23" x14ac:dyDescent="0.25">
      <c r="A38" s="56">
        <v>37042</v>
      </c>
      <c r="C38" s="25"/>
      <c r="E38" s="25"/>
      <c r="G38" s="25"/>
      <c r="I38" s="25"/>
      <c r="J38" s="406">
        <v>278779</v>
      </c>
      <c r="N38" s="18"/>
      <c r="R38" s="18"/>
      <c r="S38" s="19"/>
      <c r="T38" s="20"/>
      <c r="U38" s="16"/>
      <c r="V38" s="15"/>
      <c r="W38" s="13"/>
    </row>
    <row r="39" spans="1:23" x14ac:dyDescent="0.25">
      <c r="J39" s="24"/>
      <c r="N39" s="18"/>
      <c r="R39" s="18"/>
      <c r="S39" s="19"/>
      <c r="T39" s="20"/>
      <c r="U39" s="16"/>
      <c r="V39" s="15"/>
      <c r="W39" s="13"/>
    </row>
    <row r="40" spans="1:23" x14ac:dyDescent="0.25">
      <c r="A40" s="33">
        <v>37053</v>
      </c>
      <c r="J40" s="51">
        <f>+J38+J35</f>
        <v>331784</v>
      </c>
      <c r="N40" s="18"/>
      <c r="R40" s="18"/>
      <c r="S40" s="19"/>
      <c r="T40" s="20"/>
      <c r="U40" s="16"/>
      <c r="V40" s="15"/>
      <c r="W40" s="13"/>
    </row>
    <row r="41" spans="1:23" x14ac:dyDescent="0.25">
      <c r="N41" s="18"/>
      <c r="R41" s="18"/>
      <c r="S41" s="19"/>
      <c r="T41" s="20"/>
      <c r="U41" s="16"/>
      <c r="V41" s="15"/>
      <c r="W41" s="13"/>
    </row>
    <row r="42" spans="1:23" x14ac:dyDescent="0.25">
      <c r="N42" s="18"/>
      <c r="R42" s="18"/>
      <c r="S42" s="19"/>
      <c r="T42" s="20"/>
      <c r="U42" s="16"/>
      <c r="V42" s="15"/>
      <c r="W42" s="13"/>
    </row>
    <row r="43" spans="1:23" x14ac:dyDescent="0.25">
      <c r="N43" s="18"/>
      <c r="R43" s="18"/>
      <c r="S43" s="19"/>
      <c r="T43" s="20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5">
      <c r="A47" s="10"/>
      <c r="B47" s="11"/>
      <c r="C47" s="283"/>
      <c r="D47" s="11"/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2"/>
      <c r="M49" s="17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5">
      <c r="A66" s="10"/>
      <c r="B66" s="11"/>
      <c r="C66" s="11"/>
      <c r="D66" s="11">
        <v>300359.03999999998</v>
      </c>
      <c r="E66" s="11"/>
      <c r="F66" s="11"/>
      <c r="G66" s="11"/>
      <c r="H66" s="11"/>
      <c r="I66" s="11"/>
      <c r="J66" s="11"/>
      <c r="K66" s="2"/>
      <c r="M66" s="17"/>
    </row>
    <row r="67" spans="1:20" x14ac:dyDescent="0.25">
      <c r="A67" s="10"/>
      <c r="B67" s="11"/>
      <c r="C67" s="11"/>
      <c r="D67" s="11">
        <v>-250735.54</v>
      </c>
      <c r="E67" s="11"/>
      <c r="F67" s="11"/>
      <c r="G67" s="11"/>
      <c r="H67" s="11"/>
      <c r="I67" s="11"/>
      <c r="J67" s="11"/>
      <c r="K67" s="2"/>
    </row>
    <row r="68" spans="1:20" x14ac:dyDescent="0.25">
      <c r="A68" s="10"/>
      <c r="B68" s="11"/>
      <c r="C68" s="11"/>
      <c r="D68" s="11">
        <v>44931.54</v>
      </c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>
        <v>2153062.3199999998</v>
      </c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>
        <f>SUM(D66:D69)</f>
        <v>2247617.36</v>
      </c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283">
        <v>2.3800000000000002E-2</v>
      </c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283">
        <v>1.5299999999999999E-2</v>
      </c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283">
        <f>+D71-D72</f>
        <v>8.5000000000000023E-3</v>
      </c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>
        <f>+D73*5838059</f>
        <v>49623.501500000013</v>
      </c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>
        <f>SUM(D71:D74)</f>
        <v>49623.549100000011</v>
      </c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5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5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5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5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5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1"/>
      <c r="S295" s="1"/>
    </row>
    <row r="296" spans="9:21" x14ac:dyDescent="0.25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25"/>
      <c r="R332" s="25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1"/>
      <c r="S337" s="1"/>
    </row>
    <row r="338" spans="11:21" x14ac:dyDescent="0.25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25"/>
      <c r="R374" s="25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1"/>
      <c r="S379" s="1"/>
    </row>
    <row r="380" spans="11:21" x14ac:dyDescent="0.25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25"/>
      <c r="R416" s="25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1"/>
      <c r="S423" s="1"/>
    </row>
    <row r="424" spans="11:21" x14ac:dyDescent="0.25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25"/>
      <c r="R460" s="25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ageMargins left="0.25" right="0.2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workbookViewId="0">
      <selection activeCell="C10" sqref="C10"/>
    </sheetView>
    <sheetView topLeftCell="A26" workbookViewId="1">
      <selection activeCell="B41" sqref="B41"/>
    </sheetView>
    <sheetView topLeftCell="A26" workbookViewId="2">
      <selection activeCell="H35" sqref="H35"/>
    </sheetView>
    <sheetView workbookViewId="3">
      <selection activeCell="B39" sqref="B39"/>
    </sheetView>
  </sheetViews>
  <sheetFormatPr defaultRowHeight="13.2" x14ac:dyDescent="0.25"/>
  <cols>
    <col min="2" max="2" width="9" customWidth="1"/>
    <col min="3" max="3" width="10.44140625" customWidth="1"/>
    <col min="4" max="4" width="9" customWidth="1"/>
    <col min="5" max="5" width="9.33203125" customWidth="1"/>
    <col min="6" max="6" width="8.33203125" bestFit="1" customWidth="1"/>
  </cols>
  <sheetData>
    <row r="2" spans="1:12" x14ac:dyDescent="0.25">
      <c r="A2" s="37"/>
      <c r="B2" s="32">
        <v>57245</v>
      </c>
      <c r="C2" s="14"/>
      <c r="D2" s="32">
        <v>500154</v>
      </c>
      <c r="E2" s="32"/>
      <c r="F2" s="32"/>
      <c r="G2" s="37"/>
      <c r="H2" s="32"/>
      <c r="I2" s="14"/>
      <c r="J2" s="32"/>
      <c r="K2" s="32"/>
      <c r="L2" s="32"/>
    </row>
    <row r="3" spans="1:12" x14ac:dyDescent="0.25">
      <c r="A3" s="2"/>
      <c r="B3" s="2" t="s">
        <v>19</v>
      </c>
      <c r="C3" s="14"/>
      <c r="D3" s="38" t="s">
        <v>20</v>
      </c>
      <c r="E3" s="4"/>
      <c r="F3" s="32"/>
      <c r="G3" s="2"/>
      <c r="H3" s="2"/>
      <c r="I3" s="14"/>
      <c r="J3" s="38"/>
      <c r="K3" s="4"/>
      <c r="L3" s="32"/>
    </row>
    <row r="4" spans="1:12" x14ac:dyDescent="0.25">
      <c r="A4" s="39" t="s">
        <v>12</v>
      </c>
      <c r="B4" s="6" t="s">
        <v>21</v>
      </c>
      <c r="C4" s="40" t="s">
        <v>22</v>
      </c>
      <c r="D4" s="6" t="s">
        <v>21</v>
      </c>
      <c r="E4" s="6" t="s">
        <v>22</v>
      </c>
      <c r="F4" s="32"/>
      <c r="G4" s="39"/>
      <c r="H4" s="6"/>
      <c r="I4" s="40"/>
      <c r="J4" s="6"/>
      <c r="K4" s="6"/>
      <c r="L4" s="32"/>
    </row>
    <row r="5" spans="1:12" x14ac:dyDescent="0.25">
      <c r="A5" s="41">
        <v>1</v>
      </c>
      <c r="B5" s="11"/>
      <c r="C5" s="11"/>
      <c r="D5" s="11"/>
      <c r="E5" s="11"/>
      <c r="F5" s="11">
        <f>+B5+D5-C5-E5</f>
        <v>0</v>
      </c>
      <c r="G5" s="41"/>
      <c r="H5" s="11"/>
      <c r="I5" s="11"/>
      <c r="J5" s="11"/>
      <c r="K5" s="11"/>
      <c r="L5" s="11"/>
    </row>
    <row r="6" spans="1:12" x14ac:dyDescent="0.25">
      <c r="A6" s="41">
        <v>2</v>
      </c>
      <c r="B6" s="11"/>
      <c r="C6" s="11"/>
      <c r="D6" s="11"/>
      <c r="E6" s="11">
        <v>3639</v>
      </c>
      <c r="F6" s="11">
        <f t="shared" ref="F6:F35" si="0">+B6+D6-C6-E6</f>
        <v>-3639</v>
      </c>
      <c r="G6" s="41"/>
      <c r="H6" s="11"/>
      <c r="I6" s="11"/>
      <c r="J6" s="11"/>
      <c r="K6" s="11"/>
      <c r="L6" s="11"/>
    </row>
    <row r="7" spans="1:12" x14ac:dyDescent="0.25">
      <c r="A7" s="41">
        <v>3</v>
      </c>
      <c r="B7" s="11">
        <v>4302</v>
      </c>
      <c r="C7" s="11"/>
      <c r="D7" s="11"/>
      <c r="E7" s="11">
        <v>3639</v>
      </c>
      <c r="F7" s="11">
        <f t="shared" si="0"/>
        <v>663</v>
      </c>
      <c r="G7" s="41"/>
      <c r="H7" s="11"/>
      <c r="I7" s="11"/>
      <c r="J7" s="11"/>
      <c r="K7" s="11"/>
      <c r="L7" s="11"/>
    </row>
    <row r="8" spans="1:12" x14ac:dyDescent="0.25">
      <c r="A8" s="41">
        <v>4</v>
      </c>
      <c r="B8" s="11"/>
      <c r="C8" s="11"/>
      <c r="D8" s="11"/>
      <c r="E8" s="11">
        <v>3639</v>
      </c>
      <c r="F8" s="11">
        <f t="shared" si="0"/>
        <v>-3639</v>
      </c>
      <c r="G8" s="41"/>
      <c r="H8" s="11"/>
      <c r="I8" s="11"/>
      <c r="J8" s="11"/>
      <c r="K8" s="11"/>
      <c r="L8" s="11"/>
    </row>
    <row r="9" spans="1:12" x14ac:dyDescent="0.25">
      <c r="A9" s="41">
        <v>5</v>
      </c>
      <c r="B9" s="11">
        <v>18615</v>
      </c>
      <c r="C9" s="11"/>
      <c r="D9" s="11"/>
      <c r="E9" s="11">
        <v>10000</v>
      </c>
      <c r="F9" s="11">
        <f t="shared" si="0"/>
        <v>8615</v>
      </c>
      <c r="G9" s="41"/>
      <c r="H9" s="11"/>
      <c r="I9" s="11"/>
      <c r="J9" s="11"/>
      <c r="K9" s="11"/>
      <c r="L9" s="11"/>
    </row>
    <row r="10" spans="1:12" x14ac:dyDescent="0.25">
      <c r="A10" s="41">
        <v>6</v>
      </c>
      <c r="B10" s="11">
        <v>26699</v>
      </c>
      <c r="C10" s="11"/>
      <c r="D10" s="11"/>
      <c r="E10" s="11">
        <v>26000</v>
      </c>
      <c r="F10" s="11">
        <f t="shared" si="0"/>
        <v>699</v>
      </c>
      <c r="G10" s="41"/>
      <c r="H10" s="11"/>
      <c r="I10" s="11"/>
      <c r="J10" s="11"/>
      <c r="K10" s="11"/>
      <c r="L10" s="11"/>
    </row>
    <row r="11" spans="1:12" x14ac:dyDescent="0.25">
      <c r="A11" s="41">
        <v>7</v>
      </c>
      <c r="B11" s="11">
        <v>56421</v>
      </c>
      <c r="C11" s="11"/>
      <c r="D11" s="11"/>
      <c r="E11" s="11">
        <v>55000</v>
      </c>
      <c r="F11" s="11">
        <f t="shared" si="0"/>
        <v>1421</v>
      </c>
      <c r="G11" s="41"/>
      <c r="H11" s="11"/>
      <c r="I11" s="11"/>
      <c r="J11" s="11"/>
      <c r="K11" s="11"/>
      <c r="L11" s="11"/>
    </row>
    <row r="12" spans="1:12" x14ac:dyDescent="0.25">
      <c r="A12" s="41">
        <v>8</v>
      </c>
      <c r="B12" s="11">
        <v>23123</v>
      </c>
      <c r="C12" s="11"/>
      <c r="D12" s="11"/>
      <c r="E12" s="11">
        <v>22806</v>
      </c>
      <c r="F12" s="11">
        <f t="shared" si="0"/>
        <v>317</v>
      </c>
      <c r="G12" s="41"/>
      <c r="H12" s="11"/>
      <c r="I12" s="11"/>
      <c r="J12" s="11"/>
      <c r="K12" s="11"/>
      <c r="L12" s="11"/>
    </row>
    <row r="13" spans="1:12" x14ac:dyDescent="0.25">
      <c r="A13" s="41">
        <v>9</v>
      </c>
      <c r="B13" s="11">
        <v>301</v>
      </c>
      <c r="C13" s="11"/>
      <c r="D13" s="11"/>
      <c r="E13" s="11">
        <v>2577</v>
      </c>
      <c r="F13" s="11">
        <f t="shared" si="0"/>
        <v>-2276</v>
      </c>
      <c r="G13" s="41"/>
      <c r="H13" s="11"/>
      <c r="I13" s="11"/>
      <c r="J13" s="11"/>
      <c r="K13" s="11"/>
      <c r="L13" s="11"/>
    </row>
    <row r="14" spans="1:12" x14ac:dyDescent="0.25">
      <c r="A14" s="41">
        <v>10</v>
      </c>
      <c r="B14" s="11"/>
      <c r="C14" s="11"/>
      <c r="D14" s="11"/>
      <c r="E14" s="11">
        <v>2577</v>
      </c>
      <c r="F14" s="11">
        <f t="shared" si="0"/>
        <v>-2577</v>
      </c>
      <c r="G14" s="41"/>
      <c r="H14" s="11"/>
      <c r="I14" s="11"/>
      <c r="J14" s="11"/>
      <c r="K14" s="11"/>
      <c r="L14" s="11"/>
    </row>
    <row r="15" spans="1:12" x14ac:dyDescent="0.25">
      <c r="A15" s="41">
        <v>11</v>
      </c>
      <c r="B15" s="11"/>
      <c r="C15" s="11"/>
      <c r="D15" s="11"/>
      <c r="E15" s="11"/>
      <c r="F15" s="11">
        <f t="shared" si="0"/>
        <v>0</v>
      </c>
      <c r="G15" s="41"/>
      <c r="H15" s="11"/>
      <c r="I15" s="11"/>
      <c r="J15" s="11"/>
      <c r="K15" s="11"/>
      <c r="L15" s="11"/>
    </row>
    <row r="16" spans="1:12" x14ac:dyDescent="0.25">
      <c r="A16" s="41">
        <v>12</v>
      </c>
      <c r="B16" s="11"/>
      <c r="C16" s="11"/>
      <c r="D16" s="11"/>
      <c r="E16" s="11"/>
      <c r="F16" s="11">
        <f t="shared" si="0"/>
        <v>0</v>
      </c>
      <c r="G16" s="41"/>
      <c r="H16" s="11"/>
      <c r="I16" s="11"/>
      <c r="J16" s="11"/>
      <c r="K16" s="11"/>
      <c r="L16" s="11"/>
    </row>
    <row r="17" spans="1:12" x14ac:dyDescent="0.25">
      <c r="A17" s="41">
        <v>13</v>
      </c>
      <c r="B17" s="11"/>
      <c r="C17" s="11"/>
      <c r="D17" s="11"/>
      <c r="E17" s="11"/>
      <c r="F17" s="11">
        <f t="shared" si="0"/>
        <v>0</v>
      </c>
      <c r="G17" s="41"/>
      <c r="H17" s="11"/>
      <c r="I17" s="11"/>
      <c r="J17" s="11"/>
      <c r="K17" s="11"/>
      <c r="L17" s="11"/>
    </row>
    <row r="18" spans="1:12" x14ac:dyDescent="0.25">
      <c r="A18" s="41">
        <v>14</v>
      </c>
      <c r="B18" s="11"/>
      <c r="C18" s="11"/>
      <c r="D18" s="11"/>
      <c r="E18" s="11"/>
      <c r="F18" s="11">
        <f t="shared" si="0"/>
        <v>0</v>
      </c>
      <c r="G18" s="41"/>
      <c r="H18" s="11"/>
      <c r="I18" s="11"/>
      <c r="J18" s="11"/>
      <c r="K18" s="11"/>
      <c r="L18" s="11"/>
    </row>
    <row r="19" spans="1:12" x14ac:dyDescent="0.25">
      <c r="A19" s="41">
        <v>15</v>
      </c>
      <c r="B19" s="11"/>
      <c r="C19" s="11"/>
      <c r="D19" s="11"/>
      <c r="E19" s="11"/>
      <c r="F19" s="11">
        <f t="shared" si="0"/>
        <v>0</v>
      </c>
      <c r="G19" s="41"/>
      <c r="H19" s="11"/>
      <c r="I19" s="11"/>
      <c r="J19" s="11"/>
      <c r="K19" s="11"/>
      <c r="L19" s="11"/>
    </row>
    <row r="20" spans="1:12" x14ac:dyDescent="0.25">
      <c r="A20" s="41">
        <v>16</v>
      </c>
      <c r="B20" s="11"/>
      <c r="C20" s="11"/>
      <c r="D20" s="11"/>
      <c r="E20" s="11"/>
      <c r="F20" s="11">
        <f t="shared" si="0"/>
        <v>0</v>
      </c>
      <c r="G20" s="41"/>
      <c r="H20" s="11"/>
      <c r="I20" s="11"/>
      <c r="J20" s="11"/>
      <c r="K20" s="11"/>
      <c r="L20" s="11"/>
    </row>
    <row r="21" spans="1:12" x14ac:dyDescent="0.25">
      <c r="A21" s="41">
        <v>17</v>
      </c>
      <c r="B21" s="11"/>
      <c r="C21" s="11"/>
      <c r="D21" s="11"/>
      <c r="E21" s="11"/>
      <c r="F21" s="11">
        <f t="shared" si="0"/>
        <v>0</v>
      </c>
      <c r="G21" s="41"/>
      <c r="H21" s="11"/>
      <c r="I21" s="11"/>
      <c r="J21" s="11"/>
      <c r="K21" s="11"/>
      <c r="L21" s="11"/>
    </row>
    <row r="22" spans="1:12" x14ac:dyDescent="0.25">
      <c r="A22" s="41">
        <v>18</v>
      </c>
      <c r="B22" s="11"/>
      <c r="C22" s="11"/>
      <c r="D22" s="11"/>
      <c r="E22" s="11"/>
      <c r="F22" s="11">
        <f t="shared" si="0"/>
        <v>0</v>
      </c>
      <c r="G22" s="41"/>
      <c r="H22" s="11"/>
      <c r="I22" s="11"/>
      <c r="J22" s="11"/>
      <c r="K22" s="11"/>
      <c r="L22" s="11"/>
    </row>
    <row r="23" spans="1:12" x14ac:dyDescent="0.25">
      <c r="A23" s="41">
        <v>19</v>
      </c>
      <c r="B23" s="11"/>
      <c r="C23" s="11"/>
      <c r="D23" s="11"/>
      <c r="E23" s="11"/>
      <c r="F23" s="11">
        <f t="shared" si="0"/>
        <v>0</v>
      </c>
      <c r="G23" s="41"/>
      <c r="H23" s="11"/>
      <c r="I23" s="11"/>
      <c r="J23" s="11"/>
      <c r="K23" s="11"/>
      <c r="L23" s="11"/>
    </row>
    <row r="24" spans="1:12" x14ac:dyDescent="0.25">
      <c r="A24" s="41">
        <v>20</v>
      </c>
      <c r="B24" s="11"/>
      <c r="C24" s="11"/>
      <c r="D24" s="11"/>
      <c r="E24" s="11"/>
      <c r="F24" s="11">
        <f t="shared" si="0"/>
        <v>0</v>
      </c>
      <c r="G24" s="41"/>
      <c r="H24" s="11"/>
      <c r="I24" s="11"/>
      <c r="J24" s="11"/>
      <c r="K24" s="11"/>
      <c r="L24" s="11"/>
    </row>
    <row r="25" spans="1:12" x14ac:dyDescent="0.25">
      <c r="A25" s="41">
        <v>21</v>
      </c>
      <c r="B25" s="11"/>
      <c r="C25" s="11"/>
      <c r="D25" s="11"/>
      <c r="E25" s="11"/>
      <c r="F25" s="11">
        <f t="shared" si="0"/>
        <v>0</v>
      </c>
      <c r="G25" s="41"/>
      <c r="H25" s="11"/>
      <c r="I25" s="11"/>
      <c r="J25" s="11"/>
      <c r="K25" s="11"/>
      <c r="L25" s="11"/>
    </row>
    <row r="26" spans="1:12" x14ac:dyDescent="0.25">
      <c r="A26" s="41">
        <v>22</v>
      </c>
      <c r="B26" s="11"/>
      <c r="C26" s="11"/>
      <c r="D26" s="11"/>
      <c r="E26" s="11"/>
      <c r="F26" s="11">
        <f t="shared" si="0"/>
        <v>0</v>
      </c>
      <c r="G26" s="41"/>
      <c r="H26" s="11"/>
      <c r="I26" s="11"/>
      <c r="J26" s="11"/>
      <c r="K26" s="11"/>
      <c r="L26" s="11"/>
    </row>
    <row r="27" spans="1:12" x14ac:dyDescent="0.25">
      <c r="A27" s="41">
        <v>23</v>
      </c>
      <c r="B27" s="11"/>
      <c r="C27" s="11"/>
      <c r="D27" s="11"/>
      <c r="E27" s="11"/>
      <c r="F27" s="11">
        <f t="shared" si="0"/>
        <v>0</v>
      </c>
      <c r="G27" s="41"/>
      <c r="H27" s="11"/>
      <c r="I27" s="11"/>
      <c r="J27" s="11"/>
      <c r="K27" s="11"/>
      <c r="L27" s="11"/>
    </row>
    <row r="28" spans="1:12" x14ac:dyDescent="0.25">
      <c r="A28" s="41">
        <v>24</v>
      </c>
      <c r="B28" s="11"/>
      <c r="C28" s="11"/>
      <c r="D28" s="11"/>
      <c r="E28" s="11"/>
      <c r="F28" s="11">
        <f t="shared" si="0"/>
        <v>0</v>
      </c>
      <c r="G28" s="41"/>
      <c r="H28" s="11"/>
      <c r="I28" s="11"/>
      <c r="J28" s="11"/>
      <c r="K28" s="11"/>
      <c r="L28" s="11"/>
    </row>
    <row r="29" spans="1:12" x14ac:dyDescent="0.25">
      <c r="A29" s="41">
        <v>25</v>
      </c>
      <c r="B29" s="11"/>
      <c r="C29" s="11"/>
      <c r="D29" s="11"/>
      <c r="E29" s="11"/>
      <c r="F29" s="11">
        <f t="shared" si="0"/>
        <v>0</v>
      </c>
      <c r="G29" s="41"/>
      <c r="H29" s="11"/>
      <c r="I29" s="11"/>
      <c r="J29" s="11"/>
      <c r="K29" s="11"/>
      <c r="L29" s="11"/>
    </row>
    <row r="30" spans="1:12" x14ac:dyDescent="0.25">
      <c r="A30" s="41">
        <v>26</v>
      </c>
      <c r="B30" s="11"/>
      <c r="C30" s="11"/>
      <c r="D30" s="11"/>
      <c r="E30" s="11"/>
      <c r="F30" s="11">
        <f t="shared" si="0"/>
        <v>0</v>
      </c>
      <c r="G30" s="41"/>
      <c r="H30" s="11"/>
      <c r="I30" s="11"/>
      <c r="J30" s="11"/>
      <c r="K30" s="11"/>
      <c r="L30" s="11"/>
    </row>
    <row r="31" spans="1:12" x14ac:dyDescent="0.25">
      <c r="A31" s="41">
        <v>27</v>
      </c>
      <c r="B31" s="11"/>
      <c r="C31" s="11"/>
      <c r="D31" s="11"/>
      <c r="E31" s="11"/>
      <c r="F31" s="11">
        <f t="shared" si="0"/>
        <v>0</v>
      </c>
      <c r="G31" s="41"/>
      <c r="H31" s="11"/>
      <c r="I31" s="11"/>
      <c r="J31" s="11"/>
      <c r="K31" s="11"/>
      <c r="L31" s="11"/>
    </row>
    <row r="32" spans="1:12" x14ac:dyDescent="0.25">
      <c r="A32" s="41">
        <v>28</v>
      </c>
      <c r="B32" s="11"/>
      <c r="C32" s="11"/>
      <c r="D32" s="11"/>
      <c r="E32" s="11"/>
      <c r="F32" s="11">
        <f t="shared" si="0"/>
        <v>0</v>
      </c>
      <c r="G32" s="41"/>
      <c r="H32" s="11"/>
      <c r="I32" s="11"/>
      <c r="J32" s="11"/>
      <c r="K32" s="11"/>
      <c r="L32" s="11"/>
    </row>
    <row r="33" spans="1:12" x14ac:dyDescent="0.25">
      <c r="A33" s="41">
        <v>29</v>
      </c>
      <c r="B33" s="11"/>
      <c r="C33" s="11"/>
      <c r="D33" s="11"/>
      <c r="E33" s="11"/>
      <c r="F33" s="11">
        <f t="shared" si="0"/>
        <v>0</v>
      </c>
      <c r="G33" s="41"/>
      <c r="H33" s="11"/>
      <c r="I33" s="11"/>
      <c r="J33" s="11"/>
      <c r="K33" s="11"/>
      <c r="L33" s="11"/>
    </row>
    <row r="34" spans="1:12" x14ac:dyDescent="0.25">
      <c r="A34" s="41">
        <v>30</v>
      </c>
      <c r="B34" s="11"/>
      <c r="C34" s="11"/>
      <c r="D34" s="11"/>
      <c r="E34" s="11"/>
      <c r="F34" s="11">
        <f t="shared" si="0"/>
        <v>0</v>
      </c>
      <c r="G34" s="41"/>
      <c r="H34" s="11"/>
      <c r="I34" s="11"/>
      <c r="J34" s="11"/>
      <c r="K34" s="11"/>
      <c r="L34" s="11"/>
    </row>
    <row r="35" spans="1:12" x14ac:dyDescent="0.25">
      <c r="A35" s="41">
        <v>31</v>
      </c>
      <c r="B35" s="42"/>
      <c r="C35" s="42"/>
      <c r="D35" s="43"/>
      <c r="E35" s="42"/>
      <c r="F35" s="11">
        <f t="shared" si="0"/>
        <v>0</v>
      </c>
      <c r="G35" s="41"/>
      <c r="H35" s="42"/>
      <c r="I35" s="42"/>
      <c r="J35" s="43"/>
      <c r="K35" s="42"/>
      <c r="L35" s="11"/>
    </row>
    <row r="36" spans="1:12" x14ac:dyDescent="0.25">
      <c r="A36" s="41"/>
      <c r="B36" s="11">
        <f>SUM(B5:B35)</f>
        <v>129461</v>
      </c>
      <c r="C36" s="44">
        <f>SUM(C5:C35)</f>
        <v>0</v>
      </c>
      <c r="D36" s="43">
        <f>SUM(D5:D35)</f>
        <v>0</v>
      </c>
      <c r="E36" s="44">
        <f>SUM(E5:E35)</f>
        <v>129877</v>
      </c>
      <c r="F36" s="11">
        <f>SUM(F5:F35)</f>
        <v>-416</v>
      </c>
      <c r="G36" s="41"/>
      <c r="H36" s="11"/>
      <c r="I36" s="44"/>
      <c r="J36" s="43"/>
      <c r="K36" s="44"/>
      <c r="L36" s="11"/>
    </row>
    <row r="37" spans="1:12" x14ac:dyDescent="0.25">
      <c r="A37" s="45"/>
      <c r="B37" s="32"/>
      <c r="C37" s="24">
        <f>+B36-C36</f>
        <v>129461</v>
      </c>
      <c r="D37" s="24"/>
      <c r="E37" s="24">
        <f>+D36-E36</f>
        <v>-129877</v>
      </c>
      <c r="F37" s="25"/>
      <c r="G37" s="45"/>
      <c r="H37" s="32"/>
      <c r="I37" s="24"/>
      <c r="J37" s="24"/>
      <c r="K37" s="24"/>
      <c r="L37" s="25"/>
    </row>
    <row r="38" spans="1:12" x14ac:dyDescent="0.25">
      <c r="A38" s="32"/>
      <c r="B38" s="32"/>
      <c r="C38" s="14"/>
      <c r="D38" s="15"/>
      <c r="E38" s="15"/>
      <c r="F38" s="46"/>
      <c r="G38" s="32"/>
      <c r="H38" s="32"/>
      <c r="I38" s="14"/>
      <c r="J38" s="15"/>
      <c r="K38" s="15"/>
      <c r="L38" s="46"/>
    </row>
    <row r="39" spans="1:12" x14ac:dyDescent="0.25">
      <c r="A39" s="32"/>
      <c r="B39" s="32"/>
      <c r="C39" s="24"/>
      <c r="D39" s="47"/>
      <c r="E39" s="48"/>
      <c r="F39" s="24"/>
      <c r="G39" s="32"/>
      <c r="H39" s="32"/>
      <c r="I39" s="24"/>
      <c r="J39" s="47"/>
      <c r="K39" s="48"/>
      <c r="L39" s="24"/>
    </row>
    <row r="40" spans="1:12" x14ac:dyDescent="0.25">
      <c r="A40" s="32"/>
      <c r="B40" s="2"/>
      <c r="C40" s="14"/>
      <c r="D40" s="47"/>
      <c r="E40" s="47"/>
      <c r="F40" s="51"/>
      <c r="G40" s="32"/>
      <c r="H40" s="32"/>
      <c r="I40" s="14"/>
      <c r="J40" s="47"/>
      <c r="K40" s="47"/>
      <c r="L40" s="24"/>
    </row>
    <row r="41" spans="1:12" x14ac:dyDescent="0.25">
      <c r="A41" s="32"/>
      <c r="B41" s="57">
        <v>37042</v>
      </c>
      <c r="C41" s="14"/>
      <c r="D41" s="50"/>
      <c r="E41" s="50"/>
      <c r="F41" s="248">
        <v>61895</v>
      </c>
      <c r="G41" s="32"/>
      <c r="H41" s="49"/>
      <c r="I41" s="14"/>
      <c r="J41" s="50"/>
      <c r="K41" s="50"/>
      <c r="L41" s="24"/>
    </row>
    <row r="42" spans="1:12" x14ac:dyDescent="0.25">
      <c r="A42" s="32"/>
      <c r="B42" s="57">
        <v>37052</v>
      </c>
      <c r="C42" s="14"/>
      <c r="D42" s="50"/>
      <c r="E42" s="50"/>
      <c r="F42" s="51">
        <f>+F41+F36</f>
        <v>61479</v>
      </c>
      <c r="G42" s="32"/>
      <c r="H42" s="49"/>
      <c r="I42" s="14"/>
      <c r="J42" s="50"/>
      <c r="K42" s="50"/>
      <c r="L42" s="51"/>
    </row>
    <row r="43" spans="1:12" x14ac:dyDescent="0.25">
      <c r="B43" s="34"/>
      <c r="F43" s="52"/>
      <c r="L43" s="5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A26" workbookViewId="0">
      <selection activeCell="A39" sqref="A39"/>
    </sheetView>
    <sheetView topLeftCell="A26" workbookViewId="1">
      <selection activeCell="C12" sqref="C12"/>
    </sheetView>
    <sheetView topLeftCell="A26" workbookViewId="2">
      <selection activeCell="D38" sqref="D38"/>
    </sheetView>
    <sheetView topLeftCell="A26" workbookViewId="3">
      <selection activeCell="A41" sqref="A41"/>
    </sheetView>
  </sheetViews>
  <sheetFormatPr defaultRowHeight="13.2" x14ac:dyDescent="0.25"/>
  <cols>
    <col min="1" max="1" width="7.6640625" bestFit="1" customWidth="1"/>
    <col min="2" max="3" width="9.88671875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</cols>
  <sheetData>
    <row r="1" spans="1:4" ht="15.6" x14ac:dyDescent="0.3">
      <c r="A1" s="53">
        <v>56698</v>
      </c>
      <c r="B1" s="55"/>
    </row>
    <row r="3" spans="1:4" x14ac:dyDescent="0.25">
      <c r="A3" s="5" t="s">
        <v>12</v>
      </c>
      <c r="B3" s="6" t="s">
        <v>22</v>
      </c>
      <c r="C3" s="6" t="s">
        <v>21</v>
      </c>
    </row>
    <row r="4" spans="1:4" x14ac:dyDescent="0.25">
      <c r="A4" s="10">
        <v>1</v>
      </c>
      <c r="B4" s="11">
        <v>199560</v>
      </c>
      <c r="C4" s="11">
        <v>201126</v>
      </c>
      <c r="D4" s="25">
        <f>+C4-B4</f>
        <v>1566</v>
      </c>
    </row>
    <row r="5" spans="1:4" x14ac:dyDescent="0.25">
      <c r="A5" s="10">
        <v>2</v>
      </c>
      <c r="B5" s="11">
        <v>147248</v>
      </c>
      <c r="C5" s="11">
        <v>148629</v>
      </c>
      <c r="D5" s="25">
        <f t="shared" ref="D5:D34" si="0">+C5-B5</f>
        <v>1381</v>
      </c>
    </row>
    <row r="6" spans="1:4" x14ac:dyDescent="0.25">
      <c r="A6" s="10">
        <v>3</v>
      </c>
      <c r="B6" s="11">
        <v>192955</v>
      </c>
      <c r="C6" s="11">
        <v>194271</v>
      </c>
      <c r="D6" s="25">
        <f t="shared" si="0"/>
        <v>1316</v>
      </c>
    </row>
    <row r="7" spans="1:4" x14ac:dyDescent="0.25">
      <c r="A7" s="10">
        <v>4</v>
      </c>
      <c r="B7" s="11">
        <v>192652</v>
      </c>
      <c r="C7" s="11">
        <v>193485</v>
      </c>
      <c r="D7" s="25">
        <f t="shared" si="0"/>
        <v>833</v>
      </c>
    </row>
    <row r="8" spans="1:4" x14ac:dyDescent="0.25">
      <c r="A8" s="10">
        <v>5</v>
      </c>
      <c r="B8" s="11">
        <v>169009</v>
      </c>
      <c r="C8" s="11">
        <v>165596</v>
      </c>
      <c r="D8" s="25">
        <f t="shared" si="0"/>
        <v>-3413</v>
      </c>
    </row>
    <row r="9" spans="1:4" x14ac:dyDescent="0.25">
      <c r="A9" s="10">
        <v>6</v>
      </c>
      <c r="B9" s="11">
        <v>114940</v>
      </c>
      <c r="C9" s="11">
        <v>116973</v>
      </c>
      <c r="D9" s="25">
        <f t="shared" si="0"/>
        <v>2033</v>
      </c>
    </row>
    <row r="10" spans="1:4" x14ac:dyDescent="0.25">
      <c r="A10" s="10">
        <v>7</v>
      </c>
      <c r="B10" s="11">
        <v>160759</v>
      </c>
      <c r="C10" s="11">
        <v>162355</v>
      </c>
      <c r="D10" s="25">
        <f t="shared" si="0"/>
        <v>1596</v>
      </c>
    </row>
    <row r="11" spans="1:4" x14ac:dyDescent="0.25">
      <c r="A11" s="10">
        <v>8</v>
      </c>
      <c r="B11" s="11">
        <v>98370</v>
      </c>
      <c r="C11" s="11">
        <v>98207</v>
      </c>
      <c r="D11" s="25">
        <f t="shared" si="0"/>
        <v>-163</v>
      </c>
    </row>
    <row r="12" spans="1:4" x14ac:dyDescent="0.25">
      <c r="A12" s="10">
        <v>9</v>
      </c>
      <c r="B12" s="11">
        <v>62643</v>
      </c>
      <c r="C12" s="11">
        <v>63670</v>
      </c>
      <c r="D12" s="25">
        <f t="shared" si="0"/>
        <v>1027</v>
      </c>
    </row>
    <row r="13" spans="1:4" x14ac:dyDescent="0.25">
      <c r="A13" s="10">
        <v>10</v>
      </c>
      <c r="B13" s="11">
        <v>91985</v>
      </c>
      <c r="C13" s="11">
        <v>93377</v>
      </c>
      <c r="D13" s="25">
        <f t="shared" si="0"/>
        <v>1392</v>
      </c>
    </row>
    <row r="14" spans="1:4" x14ac:dyDescent="0.25">
      <c r="A14" s="10">
        <v>11</v>
      </c>
      <c r="B14" s="11">
        <v>102048</v>
      </c>
      <c r="C14" s="11">
        <v>103020</v>
      </c>
      <c r="D14" s="25">
        <f t="shared" si="0"/>
        <v>972</v>
      </c>
    </row>
    <row r="15" spans="1:4" x14ac:dyDescent="0.25">
      <c r="A15" s="10">
        <v>12</v>
      </c>
      <c r="B15" s="11"/>
      <c r="C15" s="11"/>
      <c r="D15" s="25">
        <f t="shared" si="0"/>
        <v>0</v>
      </c>
    </row>
    <row r="16" spans="1:4" x14ac:dyDescent="0.25">
      <c r="A16" s="10">
        <v>13</v>
      </c>
      <c r="B16" s="11"/>
      <c r="C16" s="11"/>
      <c r="D16" s="25">
        <f t="shared" si="0"/>
        <v>0</v>
      </c>
    </row>
    <row r="17" spans="1:4" x14ac:dyDescent="0.25">
      <c r="A17" s="10">
        <v>14</v>
      </c>
      <c r="B17" s="11"/>
      <c r="C17" s="11"/>
      <c r="D17" s="25">
        <f t="shared" si="0"/>
        <v>0</v>
      </c>
    </row>
    <row r="18" spans="1:4" x14ac:dyDescent="0.25">
      <c r="A18" s="10">
        <v>15</v>
      </c>
      <c r="B18" s="11"/>
      <c r="C18" s="11"/>
      <c r="D18" s="25">
        <f t="shared" si="0"/>
        <v>0</v>
      </c>
    </row>
    <row r="19" spans="1:4" x14ac:dyDescent="0.25">
      <c r="A19" s="10">
        <v>16</v>
      </c>
      <c r="B19" s="11"/>
      <c r="C19" s="11"/>
      <c r="D19" s="25">
        <f t="shared" si="0"/>
        <v>0</v>
      </c>
    </row>
    <row r="20" spans="1:4" x14ac:dyDescent="0.25">
      <c r="A20" s="10">
        <v>17</v>
      </c>
      <c r="B20" s="11"/>
      <c r="C20" s="11"/>
      <c r="D20" s="25">
        <f t="shared" si="0"/>
        <v>0</v>
      </c>
    </row>
    <row r="21" spans="1:4" x14ac:dyDescent="0.25">
      <c r="A21" s="10">
        <v>18</v>
      </c>
      <c r="B21" s="11"/>
      <c r="C21" s="11"/>
      <c r="D21" s="25">
        <f t="shared" si="0"/>
        <v>0</v>
      </c>
    </row>
    <row r="22" spans="1:4" x14ac:dyDescent="0.25">
      <c r="A22" s="10">
        <v>19</v>
      </c>
      <c r="B22" s="11"/>
      <c r="C22" s="11"/>
      <c r="D22" s="25">
        <f t="shared" si="0"/>
        <v>0</v>
      </c>
    </row>
    <row r="23" spans="1:4" x14ac:dyDescent="0.25">
      <c r="A23" s="10">
        <v>20</v>
      </c>
      <c r="B23" s="11"/>
      <c r="C23" s="11"/>
      <c r="D23" s="25">
        <f t="shared" si="0"/>
        <v>0</v>
      </c>
    </row>
    <row r="24" spans="1:4" x14ac:dyDescent="0.25">
      <c r="A24" s="10">
        <v>21</v>
      </c>
      <c r="B24" s="11"/>
      <c r="C24" s="11"/>
      <c r="D24" s="25">
        <f t="shared" si="0"/>
        <v>0</v>
      </c>
    </row>
    <row r="25" spans="1:4" x14ac:dyDescent="0.25">
      <c r="A25" s="10">
        <v>22</v>
      </c>
      <c r="B25" s="11"/>
      <c r="C25" s="11"/>
      <c r="D25" s="25">
        <f t="shared" si="0"/>
        <v>0</v>
      </c>
    </row>
    <row r="26" spans="1:4" x14ac:dyDescent="0.25">
      <c r="A26" s="10">
        <v>23</v>
      </c>
      <c r="B26" s="11"/>
      <c r="C26" s="11"/>
      <c r="D26" s="25">
        <f t="shared" si="0"/>
        <v>0</v>
      </c>
    </row>
    <row r="27" spans="1:4" x14ac:dyDescent="0.25">
      <c r="A27" s="10">
        <v>24</v>
      </c>
      <c r="B27" s="11"/>
      <c r="C27" s="11"/>
      <c r="D27" s="25">
        <f t="shared" si="0"/>
        <v>0</v>
      </c>
    </row>
    <row r="28" spans="1:4" x14ac:dyDescent="0.25">
      <c r="A28" s="10">
        <v>25</v>
      </c>
      <c r="B28" s="11"/>
      <c r="C28" s="11"/>
      <c r="D28" s="25">
        <f t="shared" si="0"/>
        <v>0</v>
      </c>
    </row>
    <row r="29" spans="1:4" x14ac:dyDescent="0.25">
      <c r="A29" s="10">
        <v>26</v>
      </c>
      <c r="B29" s="11"/>
      <c r="C29" s="11"/>
      <c r="D29" s="25">
        <f t="shared" si="0"/>
        <v>0</v>
      </c>
    </row>
    <row r="30" spans="1:4" x14ac:dyDescent="0.25">
      <c r="A30" s="10">
        <v>27</v>
      </c>
      <c r="B30" s="11"/>
      <c r="C30" s="11"/>
      <c r="D30" s="25">
        <f t="shared" si="0"/>
        <v>0</v>
      </c>
    </row>
    <row r="31" spans="1:4" x14ac:dyDescent="0.25">
      <c r="A31" s="10">
        <v>28</v>
      </c>
      <c r="B31" s="11"/>
      <c r="C31" s="11"/>
      <c r="D31" s="25">
        <f t="shared" si="0"/>
        <v>0</v>
      </c>
    </row>
    <row r="32" spans="1:4" x14ac:dyDescent="0.25">
      <c r="A32" s="10">
        <v>29</v>
      </c>
      <c r="B32" s="11"/>
      <c r="C32" s="11"/>
      <c r="D32" s="25">
        <f t="shared" si="0"/>
        <v>0</v>
      </c>
    </row>
    <row r="33" spans="1:30" x14ac:dyDescent="0.25">
      <c r="A33" s="10">
        <v>30</v>
      </c>
      <c r="B33" s="11"/>
      <c r="C33" s="11"/>
      <c r="D33" s="25">
        <f t="shared" si="0"/>
        <v>0</v>
      </c>
    </row>
    <row r="34" spans="1:30" x14ac:dyDescent="0.25">
      <c r="A34" s="10">
        <v>31</v>
      </c>
      <c r="B34" s="11"/>
      <c r="C34" s="11"/>
      <c r="D34" s="25">
        <f t="shared" si="0"/>
        <v>0</v>
      </c>
    </row>
    <row r="35" spans="1:30" x14ac:dyDescent="0.25">
      <c r="A35" s="10"/>
      <c r="B35" s="11">
        <f>SUM(B4:B34)</f>
        <v>1532169</v>
      </c>
      <c r="C35" s="11">
        <f>SUM(C4:C34)</f>
        <v>1540709</v>
      </c>
      <c r="D35" s="11">
        <f>SUM(D4:D34)</f>
        <v>8540</v>
      </c>
    </row>
    <row r="36" spans="1:30" x14ac:dyDescent="0.25">
      <c r="A36" s="26"/>
      <c r="C36" s="25"/>
      <c r="D36" s="2"/>
    </row>
    <row r="37" spans="1:30" x14ac:dyDescent="0.25">
      <c r="A37" s="12"/>
      <c r="D37" s="24"/>
    </row>
    <row r="38" spans="1:30" x14ac:dyDescent="0.25">
      <c r="A38" s="250">
        <v>37042</v>
      </c>
      <c r="D38" s="248">
        <v>-10045</v>
      </c>
    </row>
    <row r="39" spans="1:30" x14ac:dyDescent="0.25">
      <c r="A39" s="12"/>
      <c r="D39" s="24"/>
    </row>
    <row r="40" spans="1:30" x14ac:dyDescent="0.25">
      <c r="A40" s="250">
        <v>37053</v>
      </c>
      <c r="D40" s="24">
        <f>+D38+D35</f>
        <v>-1505</v>
      </c>
    </row>
    <row r="43" spans="1:30" ht="15.6" x14ac:dyDescent="0.3">
      <c r="B43" s="53"/>
      <c r="C43" s="55"/>
      <c r="K43" s="53"/>
      <c r="L43" s="55"/>
      <c r="O43" s="53"/>
      <c r="P43" s="55"/>
      <c r="S43" s="53"/>
      <c r="T43" s="55"/>
      <c r="W43" s="53"/>
      <c r="X43" s="55"/>
      <c r="AA43" s="53"/>
      <c r="AB43" s="55"/>
    </row>
    <row r="44" spans="1:30" x14ac:dyDescent="0.25">
      <c r="K44"/>
    </row>
    <row r="45" spans="1:30" x14ac:dyDescent="0.25">
      <c r="B45" s="5"/>
      <c r="C45" s="6"/>
      <c r="D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</row>
    <row r="46" spans="1:30" x14ac:dyDescent="0.25">
      <c r="B46" s="10"/>
      <c r="C46" s="11"/>
      <c r="D46" s="11"/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</row>
    <row r="47" spans="1:30" x14ac:dyDescent="0.25">
      <c r="B47" s="10"/>
      <c r="C47" s="11"/>
      <c r="D47" s="11"/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</row>
    <row r="48" spans="1:30" x14ac:dyDescent="0.25">
      <c r="B48" s="10"/>
      <c r="C48" s="11"/>
      <c r="D48" s="11"/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</row>
    <row r="49" spans="1:30" x14ac:dyDescent="0.25">
      <c r="B49" s="10"/>
      <c r="C49" s="11"/>
      <c r="D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</row>
    <row r="50" spans="1:30" x14ac:dyDescent="0.25">
      <c r="B50" s="10"/>
      <c r="C50" s="11"/>
      <c r="D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</row>
    <row r="51" spans="1:30" x14ac:dyDescent="0.25">
      <c r="B51" s="10"/>
      <c r="C51" s="11"/>
      <c r="D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</row>
    <row r="52" spans="1:30" x14ac:dyDescent="0.25">
      <c r="B52" s="10"/>
      <c r="C52" s="11"/>
      <c r="D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</row>
    <row r="53" spans="1:30" x14ac:dyDescent="0.25">
      <c r="B53" s="10"/>
      <c r="C53" s="11"/>
      <c r="D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</row>
    <row r="54" spans="1:30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</row>
    <row r="55" spans="1:30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</row>
    <row r="56" spans="1:30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</row>
    <row r="57" spans="1:30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</row>
    <row r="58" spans="1:30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</row>
    <row r="59" spans="1:30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</row>
    <row r="60" spans="1:30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</row>
    <row r="61" spans="1:30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</row>
    <row r="62" spans="1:30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</row>
    <row r="63" spans="1:30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</row>
    <row r="64" spans="1:30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</row>
    <row r="65" spans="1:30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</row>
    <row r="66" spans="1:30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</row>
    <row r="67" spans="1:30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</row>
    <row r="68" spans="1:30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</row>
    <row r="69" spans="1:30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</row>
    <row r="70" spans="1:30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</row>
    <row r="71" spans="1:30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</row>
    <row r="72" spans="1:30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</row>
    <row r="73" spans="1:30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</row>
    <row r="74" spans="1:30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</row>
    <row r="75" spans="1:30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</row>
    <row r="76" spans="1:30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</row>
    <row r="77" spans="1:30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</row>
    <row r="78" spans="1:30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</row>
    <row r="79" spans="1:30" x14ac:dyDescent="0.25">
      <c r="D79" s="24"/>
      <c r="I79" s="24"/>
      <c r="K79"/>
      <c r="N79" s="24"/>
      <c r="R79" s="24"/>
      <c r="V79" s="24"/>
      <c r="Z79" s="24"/>
      <c r="AD79" s="24"/>
    </row>
    <row r="80" spans="1:30" x14ac:dyDescent="0.25">
      <c r="D80" s="24"/>
      <c r="I80" s="24"/>
      <c r="K80"/>
      <c r="N80" s="24"/>
      <c r="R80" s="24"/>
      <c r="V80" s="24"/>
      <c r="Z80" s="24"/>
      <c r="AA80" s="56"/>
      <c r="AD80" s="24"/>
    </row>
    <row r="81" spans="4:30" x14ac:dyDescent="0.25">
      <c r="D81" s="24"/>
      <c r="I81" s="24"/>
      <c r="K81"/>
      <c r="N81" s="24"/>
      <c r="R81" s="24"/>
      <c r="V81" s="24"/>
      <c r="Z81" s="24"/>
      <c r="AA81" s="34"/>
      <c r="AD81" s="24"/>
    </row>
    <row r="82" spans="4:30" x14ac:dyDescent="0.25">
      <c r="D82" s="24"/>
      <c r="I82" s="24"/>
      <c r="K82"/>
      <c r="N82" s="24"/>
      <c r="R82" s="24"/>
      <c r="V82" s="24"/>
      <c r="Z82" s="36"/>
      <c r="AA82" s="56"/>
      <c r="AD82" s="3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A26" workbookViewId="0">
      <selection activeCell="C42" sqref="C42"/>
    </sheetView>
    <sheetView topLeftCell="A26" workbookViewId="1">
      <selection activeCell="C39" sqref="C39"/>
    </sheetView>
    <sheetView topLeftCell="A26" workbookViewId="2">
      <selection activeCell="D38" sqref="D38"/>
    </sheetView>
    <sheetView topLeftCell="A26" workbookViewId="3">
      <selection activeCell="A41" sqref="A41"/>
    </sheetView>
  </sheetViews>
  <sheetFormatPr defaultRowHeight="13.2" x14ac:dyDescent="0.25"/>
  <cols>
    <col min="2" max="3" width="9.88671875" customWidth="1"/>
    <col min="4" max="4" width="10.44140625" customWidth="1"/>
    <col min="7" max="8" width="9.88671875" customWidth="1"/>
    <col min="11" max="11" width="9.109375" style="2" customWidth="1"/>
    <col min="12" max="13" width="9.88671875" customWidth="1"/>
    <col min="16" max="17" width="9.88671875" customWidth="1"/>
    <col min="20" max="21" width="9.88671875" customWidth="1"/>
    <col min="24" max="25" width="9.88671875" customWidth="1"/>
    <col min="28" max="29" width="9.88671875" customWidth="1"/>
    <col min="32" max="33" width="9.88671875" customWidth="1"/>
    <col min="36" max="36" width="9.88671875" customWidth="1"/>
    <col min="37" max="37" width="10.33203125" customWidth="1"/>
  </cols>
  <sheetData>
    <row r="1" spans="1:11" ht="15.6" x14ac:dyDescent="0.3">
      <c r="A1" s="53"/>
      <c r="B1" s="55"/>
      <c r="F1" s="54"/>
    </row>
    <row r="2" spans="1:11" x14ac:dyDescent="0.25">
      <c r="B2" s="34">
        <v>10487</v>
      </c>
      <c r="C2" s="34"/>
      <c r="D2" s="34">
        <v>56697</v>
      </c>
    </row>
    <row r="3" spans="1:11" x14ac:dyDescent="0.25">
      <c r="A3" s="5" t="s">
        <v>12</v>
      </c>
      <c r="B3" s="6" t="s">
        <v>22</v>
      </c>
      <c r="C3" s="6" t="s">
        <v>21</v>
      </c>
      <c r="D3" s="6" t="s">
        <v>22</v>
      </c>
      <c r="E3" s="6" t="s">
        <v>21</v>
      </c>
      <c r="H3" s="5"/>
      <c r="I3" s="6"/>
    </row>
    <row r="4" spans="1:11" x14ac:dyDescent="0.25">
      <c r="A4" s="10">
        <v>1</v>
      </c>
      <c r="B4" s="11">
        <v>782950</v>
      </c>
      <c r="C4" s="11">
        <v>779895</v>
      </c>
      <c r="D4" s="11">
        <v>30000</v>
      </c>
      <c r="E4" s="11">
        <v>29986</v>
      </c>
      <c r="F4" s="25">
        <f>+C4-B4+E4-D4</f>
        <v>-3069</v>
      </c>
      <c r="H4" s="10"/>
      <c r="I4" s="11"/>
    </row>
    <row r="5" spans="1:11" x14ac:dyDescent="0.25">
      <c r="A5" s="10">
        <v>2</v>
      </c>
      <c r="B5" s="11">
        <v>812800</v>
      </c>
      <c r="C5" s="11">
        <v>819915</v>
      </c>
      <c r="D5" s="11">
        <v>30000</v>
      </c>
      <c r="E5" s="11">
        <v>30022</v>
      </c>
      <c r="F5" s="25">
        <f t="shared" ref="F5:F34" si="0">+C5-B5+E5-D5</f>
        <v>7137</v>
      </c>
      <c r="H5" s="10"/>
      <c r="I5" s="11"/>
    </row>
    <row r="6" spans="1:11" x14ac:dyDescent="0.25">
      <c r="A6" s="10">
        <v>3</v>
      </c>
      <c r="B6" s="11">
        <v>804876</v>
      </c>
      <c r="C6" s="11">
        <v>803751</v>
      </c>
      <c r="D6" s="11"/>
      <c r="E6" s="11">
        <v>698</v>
      </c>
      <c r="F6" s="25">
        <f t="shared" si="0"/>
        <v>-427</v>
      </c>
      <c r="H6" s="10"/>
      <c r="I6" s="11"/>
    </row>
    <row r="7" spans="1:11" x14ac:dyDescent="0.25">
      <c r="A7" s="10">
        <v>4</v>
      </c>
      <c r="B7" s="11">
        <v>812800</v>
      </c>
      <c r="C7" s="11">
        <v>808945</v>
      </c>
      <c r="D7" s="11"/>
      <c r="E7" s="11"/>
      <c r="F7" s="25">
        <f t="shared" si="0"/>
        <v>-3855</v>
      </c>
      <c r="H7" s="10"/>
      <c r="I7" s="11"/>
      <c r="K7" s="25"/>
    </row>
    <row r="8" spans="1:11" x14ac:dyDescent="0.25">
      <c r="A8" s="10">
        <v>5</v>
      </c>
      <c r="B8" s="11">
        <v>810400</v>
      </c>
      <c r="C8" s="11">
        <v>807889</v>
      </c>
      <c r="D8" s="11"/>
      <c r="E8" s="11"/>
      <c r="F8" s="25">
        <f t="shared" si="0"/>
        <v>-2511</v>
      </c>
      <c r="H8" s="10"/>
      <c r="I8" s="11"/>
    </row>
    <row r="9" spans="1:11" x14ac:dyDescent="0.25">
      <c r="A9" s="10">
        <v>6</v>
      </c>
      <c r="B9" s="11">
        <v>813600</v>
      </c>
      <c r="C9" s="11">
        <v>791590</v>
      </c>
      <c r="D9" s="11">
        <v>20000</v>
      </c>
      <c r="E9" s="11">
        <v>21853</v>
      </c>
      <c r="F9" s="25">
        <f t="shared" si="0"/>
        <v>-20157</v>
      </c>
      <c r="H9" s="10"/>
      <c r="I9" s="11"/>
    </row>
    <row r="10" spans="1:11" x14ac:dyDescent="0.25">
      <c r="A10" s="10">
        <v>7</v>
      </c>
      <c r="B10" s="11">
        <v>813594</v>
      </c>
      <c r="C10" s="11">
        <v>805336</v>
      </c>
      <c r="D10" s="11"/>
      <c r="E10" s="11">
        <v>388</v>
      </c>
      <c r="F10" s="25">
        <f t="shared" si="0"/>
        <v>-7870</v>
      </c>
      <c r="H10" s="10"/>
      <c r="I10" s="11"/>
    </row>
    <row r="11" spans="1:11" x14ac:dyDescent="0.25">
      <c r="A11" s="10">
        <v>8</v>
      </c>
      <c r="B11" s="11">
        <v>767678</v>
      </c>
      <c r="C11" s="11">
        <v>779447</v>
      </c>
      <c r="D11" s="11">
        <v>20000</v>
      </c>
      <c r="E11" s="11">
        <v>20777</v>
      </c>
      <c r="F11" s="25">
        <f t="shared" si="0"/>
        <v>12546</v>
      </c>
      <c r="H11" s="10"/>
      <c r="I11" s="11"/>
    </row>
    <row r="12" spans="1:11" x14ac:dyDescent="0.25">
      <c r="A12" s="10">
        <v>9</v>
      </c>
      <c r="B12" s="11">
        <v>591120</v>
      </c>
      <c r="C12" s="11">
        <v>619044</v>
      </c>
      <c r="D12" s="11">
        <v>50000</v>
      </c>
      <c r="E12" s="11">
        <v>48771</v>
      </c>
      <c r="F12" s="25">
        <f t="shared" si="0"/>
        <v>26695</v>
      </c>
      <c r="H12" s="10"/>
      <c r="I12" s="11"/>
    </row>
    <row r="13" spans="1:11" x14ac:dyDescent="0.25">
      <c r="A13" s="10">
        <v>10</v>
      </c>
      <c r="B13" s="11">
        <v>591120</v>
      </c>
      <c r="C13" s="11">
        <v>599411</v>
      </c>
      <c r="D13" s="11">
        <v>20000</v>
      </c>
      <c r="E13" s="11">
        <v>20881</v>
      </c>
      <c r="F13" s="25">
        <f t="shared" si="0"/>
        <v>9172</v>
      </c>
      <c r="H13" s="10"/>
      <c r="I13" s="11"/>
    </row>
    <row r="14" spans="1:11" x14ac:dyDescent="0.25">
      <c r="A14" s="10">
        <v>11</v>
      </c>
      <c r="B14" s="11">
        <v>803925</v>
      </c>
      <c r="C14" s="11">
        <v>778362</v>
      </c>
      <c r="D14" s="11">
        <v>20000</v>
      </c>
      <c r="E14" s="11">
        <v>19954</v>
      </c>
      <c r="F14" s="25">
        <f t="shared" si="0"/>
        <v>-25609</v>
      </c>
      <c r="H14" s="10"/>
      <c r="I14" s="11"/>
    </row>
    <row r="15" spans="1:11" x14ac:dyDescent="0.25">
      <c r="A15" s="10">
        <v>12</v>
      </c>
      <c r="B15" s="11"/>
      <c r="C15" s="11"/>
      <c r="D15" s="11"/>
      <c r="E15" s="11"/>
      <c r="F15" s="25">
        <f t="shared" si="0"/>
        <v>0</v>
      </c>
      <c r="H15" s="10"/>
      <c r="I15" s="11"/>
    </row>
    <row r="16" spans="1:11" x14ac:dyDescent="0.25">
      <c r="A16" s="10">
        <v>13</v>
      </c>
      <c r="B16" s="11"/>
      <c r="C16" s="11"/>
      <c r="D16" s="11"/>
      <c r="E16" s="11"/>
      <c r="F16" s="25">
        <f t="shared" si="0"/>
        <v>0</v>
      </c>
      <c r="H16" s="10"/>
      <c r="I16" s="11"/>
      <c r="K16" s="25"/>
    </row>
    <row r="17" spans="1:11" x14ac:dyDescent="0.25">
      <c r="A17" s="10">
        <v>14</v>
      </c>
      <c r="B17" s="11"/>
      <c r="C17" s="11"/>
      <c r="D17" s="11"/>
      <c r="E17" s="11"/>
      <c r="F17" s="25">
        <f t="shared" si="0"/>
        <v>0</v>
      </c>
      <c r="H17" s="10"/>
      <c r="I17" s="11"/>
    </row>
    <row r="18" spans="1:11" x14ac:dyDescent="0.25">
      <c r="A18" s="10">
        <v>15</v>
      </c>
      <c r="B18" s="11"/>
      <c r="C18" s="11"/>
      <c r="D18" s="11"/>
      <c r="E18" s="11"/>
      <c r="F18" s="25">
        <f t="shared" si="0"/>
        <v>0</v>
      </c>
      <c r="H18" s="10"/>
      <c r="I18" s="11"/>
    </row>
    <row r="19" spans="1:11" x14ac:dyDescent="0.25">
      <c r="A19" s="10">
        <v>16</v>
      </c>
      <c r="B19" s="11"/>
      <c r="C19" s="11"/>
      <c r="D19" s="11"/>
      <c r="E19" s="11"/>
      <c r="F19" s="25">
        <f t="shared" si="0"/>
        <v>0</v>
      </c>
      <c r="H19" s="10"/>
      <c r="I19" s="11"/>
    </row>
    <row r="20" spans="1:11" x14ac:dyDescent="0.25">
      <c r="A20" s="10">
        <v>17</v>
      </c>
      <c r="B20" s="11"/>
      <c r="C20" s="11"/>
      <c r="D20" s="11"/>
      <c r="E20" s="11"/>
      <c r="F20" s="25">
        <f t="shared" si="0"/>
        <v>0</v>
      </c>
      <c r="H20" s="10"/>
      <c r="I20" s="11"/>
    </row>
    <row r="21" spans="1:11" x14ac:dyDescent="0.25">
      <c r="A21" s="10">
        <v>18</v>
      </c>
      <c r="B21" s="11"/>
      <c r="C21" s="11"/>
      <c r="D21" s="11"/>
      <c r="E21" s="11"/>
      <c r="F21" s="25">
        <f t="shared" si="0"/>
        <v>0</v>
      </c>
      <c r="H21" s="10"/>
      <c r="I21" s="11"/>
    </row>
    <row r="22" spans="1:11" x14ac:dyDescent="0.25">
      <c r="A22" s="10">
        <v>19</v>
      </c>
      <c r="B22" s="11"/>
      <c r="C22" s="11"/>
      <c r="D22" s="11"/>
      <c r="E22" s="11"/>
      <c r="F22" s="25">
        <f t="shared" si="0"/>
        <v>0</v>
      </c>
      <c r="H22" s="10"/>
      <c r="I22" s="11"/>
    </row>
    <row r="23" spans="1:11" x14ac:dyDescent="0.25">
      <c r="A23" s="10">
        <v>20</v>
      </c>
      <c r="B23" s="11"/>
      <c r="C23" s="11"/>
      <c r="D23" s="11"/>
      <c r="E23" s="11"/>
      <c r="F23" s="25">
        <f t="shared" si="0"/>
        <v>0</v>
      </c>
      <c r="H23" s="10"/>
      <c r="I23" s="11"/>
    </row>
    <row r="24" spans="1:11" x14ac:dyDescent="0.25">
      <c r="A24" s="10">
        <v>21</v>
      </c>
      <c r="B24" s="11"/>
      <c r="C24" s="11"/>
      <c r="D24" s="11"/>
      <c r="E24" s="11"/>
      <c r="F24" s="25">
        <f t="shared" si="0"/>
        <v>0</v>
      </c>
      <c r="H24" s="10"/>
      <c r="I24" s="11"/>
      <c r="K24" s="25"/>
    </row>
    <row r="25" spans="1:11" x14ac:dyDescent="0.25">
      <c r="A25" s="10">
        <v>22</v>
      </c>
      <c r="B25" s="11"/>
      <c r="C25" s="11"/>
      <c r="D25" s="11"/>
      <c r="E25" s="11"/>
      <c r="F25" s="25">
        <f t="shared" si="0"/>
        <v>0</v>
      </c>
      <c r="H25" s="10"/>
      <c r="I25" s="11"/>
    </row>
    <row r="26" spans="1:11" x14ac:dyDescent="0.25">
      <c r="A26" s="10">
        <v>23</v>
      </c>
      <c r="B26" s="11"/>
      <c r="C26" s="11"/>
      <c r="D26" s="11"/>
      <c r="E26" s="11"/>
      <c r="F26" s="25">
        <f t="shared" si="0"/>
        <v>0</v>
      </c>
      <c r="H26" s="10"/>
      <c r="I26" s="11"/>
    </row>
    <row r="27" spans="1:11" x14ac:dyDescent="0.25">
      <c r="A27" s="10">
        <v>24</v>
      </c>
      <c r="B27" s="11"/>
      <c r="C27" s="11"/>
      <c r="D27" s="11"/>
      <c r="E27" s="11"/>
      <c r="F27" s="25">
        <f t="shared" si="0"/>
        <v>0</v>
      </c>
      <c r="H27" s="10"/>
      <c r="I27" s="11"/>
      <c r="K27" s="25"/>
    </row>
    <row r="28" spans="1:11" x14ac:dyDescent="0.25">
      <c r="A28" s="10">
        <v>25</v>
      </c>
      <c r="B28" s="11"/>
      <c r="C28" s="11"/>
      <c r="D28" s="11"/>
      <c r="E28" s="11"/>
      <c r="F28" s="25">
        <f t="shared" si="0"/>
        <v>0</v>
      </c>
      <c r="H28" s="10"/>
      <c r="I28" s="11"/>
      <c r="K28" s="25"/>
    </row>
    <row r="29" spans="1:11" x14ac:dyDescent="0.25">
      <c r="A29" s="10">
        <v>26</v>
      </c>
      <c r="B29" s="11"/>
      <c r="C29" s="11"/>
      <c r="D29" s="11"/>
      <c r="E29" s="11"/>
      <c r="F29" s="25">
        <f t="shared" si="0"/>
        <v>0</v>
      </c>
      <c r="H29" s="10"/>
      <c r="I29" s="11"/>
      <c r="K29" s="25"/>
    </row>
    <row r="30" spans="1:11" x14ac:dyDescent="0.25">
      <c r="A30" s="10">
        <v>27</v>
      </c>
      <c r="B30" s="11"/>
      <c r="C30" s="11"/>
      <c r="D30" s="11"/>
      <c r="E30" s="11"/>
      <c r="F30" s="25">
        <f t="shared" si="0"/>
        <v>0</v>
      </c>
      <c r="H30" s="10"/>
      <c r="I30" s="11"/>
      <c r="K30" s="25"/>
    </row>
    <row r="31" spans="1:11" x14ac:dyDescent="0.25">
      <c r="A31" s="10">
        <v>28</v>
      </c>
      <c r="B31" s="11"/>
      <c r="C31" s="11"/>
      <c r="D31" s="11"/>
      <c r="E31" s="11"/>
      <c r="F31" s="25">
        <f t="shared" si="0"/>
        <v>0</v>
      </c>
      <c r="H31" s="10"/>
      <c r="I31" s="11"/>
    </row>
    <row r="32" spans="1:11" x14ac:dyDescent="0.25">
      <c r="A32" s="10">
        <v>29</v>
      </c>
      <c r="B32" s="11"/>
      <c r="C32" s="11"/>
      <c r="D32" s="11"/>
      <c r="E32" s="11"/>
      <c r="F32" s="25">
        <f t="shared" si="0"/>
        <v>0</v>
      </c>
      <c r="H32" s="10"/>
      <c r="I32" s="11"/>
    </row>
    <row r="33" spans="1:45" x14ac:dyDescent="0.25">
      <c r="A33" s="10">
        <v>30</v>
      </c>
      <c r="B33" s="11"/>
      <c r="C33" s="11"/>
      <c r="D33" s="11"/>
      <c r="E33" s="11"/>
      <c r="F33" s="25">
        <f t="shared" si="0"/>
        <v>0</v>
      </c>
      <c r="H33" s="10"/>
      <c r="I33" s="11"/>
    </row>
    <row r="34" spans="1:45" x14ac:dyDescent="0.25">
      <c r="A34" s="10">
        <v>31</v>
      </c>
      <c r="B34" s="11"/>
      <c r="C34" s="11"/>
      <c r="D34" s="11"/>
      <c r="E34" s="11"/>
      <c r="F34" s="25">
        <f t="shared" si="0"/>
        <v>0</v>
      </c>
      <c r="H34" s="10"/>
      <c r="I34" s="11"/>
    </row>
    <row r="35" spans="1:45" x14ac:dyDescent="0.25">
      <c r="A35" s="10"/>
      <c r="B35" s="11">
        <f>SUM(B4:B34)</f>
        <v>8404863</v>
      </c>
      <c r="C35" s="11">
        <f>SUM(C4:C34)</f>
        <v>8393585</v>
      </c>
      <c r="D35" s="11">
        <f>SUM(D4:D34)</f>
        <v>190000</v>
      </c>
      <c r="E35" s="11">
        <f>SUM(E4:E34)</f>
        <v>193330</v>
      </c>
      <c r="F35" s="11">
        <f>SUM(F4:F34)</f>
        <v>-7948</v>
      </c>
      <c r="H35" s="10"/>
      <c r="I35" s="11"/>
      <c r="K35" s="11"/>
    </row>
    <row r="36" spans="1:45" x14ac:dyDescent="0.25">
      <c r="A36" s="26"/>
      <c r="B36" s="24"/>
      <c r="C36" s="25"/>
      <c r="F36" s="2"/>
      <c r="H36" s="26"/>
    </row>
    <row r="37" spans="1:45" x14ac:dyDescent="0.25">
      <c r="F37" s="24"/>
    </row>
    <row r="38" spans="1:45" x14ac:dyDescent="0.25">
      <c r="A38" s="57">
        <v>37042</v>
      </c>
      <c r="F38" s="407">
        <v>-21565</v>
      </c>
    </row>
    <row r="39" spans="1:45" x14ac:dyDescent="0.25">
      <c r="A39" s="2"/>
      <c r="F39" s="24"/>
    </row>
    <row r="40" spans="1:45" x14ac:dyDescent="0.25">
      <c r="A40" s="57">
        <v>37053</v>
      </c>
      <c r="F40" s="51">
        <f>+F38+F35</f>
        <v>-29513</v>
      </c>
    </row>
    <row r="42" spans="1:45" x14ac:dyDescent="0.25">
      <c r="AF42" s="319"/>
      <c r="AG42" s="319"/>
      <c r="AH42" s="319"/>
      <c r="AI42" s="319"/>
      <c r="AJ42" s="319"/>
      <c r="AK42" s="319"/>
      <c r="AL42" s="319"/>
      <c r="AM42" s="319"/>
      <c r="AN42" s="319"/>
      <c r="AO42" s="319"/>
      <c r="AP42" s="319"/>
      <c r="AQ42" s="319"/>
      <c r="AR42" s="319"/>
      <c r="AS42" s="319"/>
    </row>
    <row r="43" spans="1:45" ht="15.6" x14ac:dyDescent="0.3">
      <c r="A43" s="53"/>
      <c r="B43" s="11"/>
      <c r="C43" s="11"/>
      <c r="F43" s="138"/>
      <c r="H43" s="53"/>
      <c r="I43" s="55"/>
      <c r="K43" s="53"/>
      <c r="L43" s="55"/>
      <c r="O43" s="53"/>
      <c r="P43" s="55"/>
      <c r="S43" s="53"/>
      <c r="T43" s="55"/>
      <c r="W43" s="53"/>
      <c r="X43" s="55"/>
      <c r="AA43" s="53"/>
      <c r="AB43" s="55"/>
      <c r="AE43" s="53"/>
      <c r="AF43" s="320"/>
      <c r="AG43" s="319"/>
      <c r="AH43" s="319"/>
      <c r="AI43" s="321"/>
      <c r="AJ43" s="320"/>
      <c r="AK43" s="319"/>
      <c r="AL43" s="319"/>
      <c r="AM43" s="321"/>
      <c r="AN43" s="320"/>
      <c r="AO43" s="319"/>
      <c r="AP43" s="319"/>
      <c r="AQ43" s="319"/>
      <c r="AR43" s="319"/>
      <c r="AS43" s="319"/>
    </row>
    <row r="44" spans="1:45" x14ac:dyDescent="0.25">
      <c r="K44"/>
      <c r="AF44" s="319"/>
      <c r="AG44" s="319"/>
      <c r="AH44" s="319"/>
      <c r="AI44" s="319"/>
      <c r="AJ44" s="319"/>
      <c r="AK44" s="319"/>
      <c r="AL44" s="319"/>
      <c r="AM44" s="319"/>
      <c r="AN44" s="319"/>
      <c r="AO44" s="319"/>
      <c r="AP44" s="319"/>
      <c r="AQ44" s="319"/>
      <c r="AR44" s="319"/>
      <c r="AS44" s="319"/>
    </row>
    <row r="45" spans="1:45" x14ac:dyDescent="0.25">
      <c r="A45" s="5"/>
      <c r="B45" s="6"/>
      <c r="C45" s="6"/>
      <c r="H45" s="5"/>
      <c r="I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  <c r="AE45" s="5"/>
      <c r="AF45" s="322"/>
      <c r="AG45" s="322"/>
      <c r="AH45" s="319"/>
      <c r="AI45" s="323"/>
      <c r="AJ45" s="322"/>
      <c r="AK45" s="322"/>
      <c r="AL45" s="319"/>
      <c r="AM45" s="323"/>
      <c r="AN45" s="322"/>
      <c r="AO45" s="322"/>
      <c r="AP45" s="319"/>
      <c r="AQ45" s="319"/>
      <c r="AR45" s="319"/>
      <c r="AS45" s="319"/>
    </row>
    <row r="46" spans="1:45" x14ac:dyDescent="0.25">
      <c r="A46" s="10"/>
      <c r="B46" s="11"/>
      <c r="C46" s="11"/>
      <c r="F46" s="25"/>
      <c r="H46" s="10"/>
      <c r="I46" s="11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  <c r="AE46" s="10"/>
      <c r="AF46" s="324"/>
      <c r="AG46" s="324"/>
      <c r="AH46" s="325"/>
      <c r="AI46" s="326"/>
      <c r="AJ46" s="324"/>
      <c r="AK46" s="324"/>
      <c r="AL46" s="325"/>
      <c r="AM46" s="326"/>
      <c r="AN46" s="324"/>
      <c r="AO46" s="324"/>
      <c r="AP46" s="325"/>
      <c r="AQ46" s="319"/>
      <c r="AR46" s="319"/>
      <c r="AS46" s="319"/>
    </row>
    <row r="47" spans="1:45" x14ac:dyDescent="0.25">
      <c r="A47" s="10"/>
      <c r="B47" s="11"/>
      <c r="C47" s="11"/>
      <c r="F47" s="105"/>
      <c r="H47" s="10"/>
      <c r="I47" s="11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  <c r="AE47" s="10"/>
      <c r="AF47" s="324"/>
      <c r="AG47" s="324"/>
      <c r="AH47" s="325"/>
      <c r="AI47" s="326"/>
      <c r="AJ47" s="324"/>
      <c r="AK47" s="324"/>
      <c r="AL47" s="325"/>
      <c r="AM47" s="326"/>
      <c r="AN47" s="324"/>
      <c r="AO47" s="324"/>
      <c r="AP47" s="325"/>
      <c r="AQ47" s="319"/>
      <c r="AR47" s="319"/>
      <c r="AS47" s="319"/>
    </row>
    <row r="48" spans="1:45" x14ac:dyDescent="0.25">
      <c r="A48" s="10"/>
      <c r="B48" s="11"/>
      <c r="C48" s="11"/>
      <c r="F48" s="25"/>
      <c r="H48" s="10"/>
      <c r="I48" s="11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  <c r="AE48" s="10"/>
      <c r="AF48" s="324"/>
      <c r="AG48" s="324"/>
      <c r="AH48" s="325"/>
      <c r="AI48" s="326"/>
      <c r="AJ48" s="324"/>
      <c r="AK48" s="324"/>
      <c r="AL48" s="325"/>
      <c r="AM48" s="326"/>
      <c r="AN48" s="324"/>
      <c r="AO48" s="324"/>
      <c r="AP48" s="325"/>
      <c r="AQ48" s="319"/>
      <c r="AR48" s="319"/>
      <c r="AS48" s="319"/>
    </row>
    <row r="49" spans="1:45" x14ac:dyDescent="0.25">
      <c r="A49" s="10"/>
      <c r="B49" s="11"/>
      <c r="C49" s="11"/>
      <c r="F49" s="25"/>
      <c r="H49" s="10"/>
      <c r="I49" s="11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  <c r="AE49" s="10"/>
      <c r="AF49" s="324"/>
      <c r="AG49" s="324"/>
      <c r="AH49" s="325"/>
      <c r="AI49" s="326"/>
      <c r="AJ49" s="324"/>
      <c r="AK49" s="324"/>
      <c r="AL49" s="325"/>
      <c r="AM49" s="326"/>
      <c r="AN49" s="324"/>
      <c r="AO49" s="324"/>
      <c r="AP49" s="325"/>
      <c r="AQ49" s="319"/>
      <c r="AR49" s="319"/>
      <c r="AS49" s="319"/>
    </row>
    <row r="50" spans="1:45" x14ac:dyDescent="0.25">
      <c r="A50" s="10"/>
      <c r="B50" s="11"/>
      <c r="C50" s="11"/>
      <c r="F50" s="25"/>
      <c r="H50" s="10"/>
      <c r="I50" s="11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  <c r="AE50" s="10"/>
      <c r="AF50" s="324"/>
      <c r="AG50" s="324"/>
      <c r="AH50" s="325"/>
      <c r="AI50" s="326"/>
      <c r="AJ50" s="324"/>
      <c r="AK50" s="324"/>
      <c r="AL50" s="325"/>
      <c r="AM50" s="326"/>
      <c r="AN50" s="324"/>
      <c r="AO50" s="324"/>
      <c r="AP50" s="325"/>
      <c r="AQ50" s="319"/>
      <c r="AR50" s="319"/>
      <c r="AS50" s="319"/>
    </row>
    <row r="51" spans="1:45" x14ac:dyDescent="0.25">
      <c r="A51" s="10"/>
      <c r="B51" s="11"/>
      <c r="C51" s="11"/>
      <c r="F51" s="25"/>
      <c r="H51" s="10"/>
      <c r="I51" s="11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  <c r="AE51" s="10"/>
      <c r="AF51" s="324"/>
      <c r="AG51" s="324"/>
      <c r="AH51" s="325"/>
      <c r="AI51" s="326"/>
      <c r="AJ51" s="324"/>
      <c r="AK51" s="324"/>
      <c r="AL51" s="325"/>
      <c r="AM51" s="326"/>
      <c r="AN51" s="324"/>
      <c r="AO51" s="324"/>
      <c r="AP51" s="325"/>
      <c r="AQ51" s="319"/>
      <c r="AR51" s="319"/>
      <c r="AS51" s="319"/>
    </row>
    <row r="52" spans="1:45" x14ac:dyDescent="0.25">
      <c r="A52" s="10"/>
      <c r="B52" s="11"/>
      <c r="C52" s="11"/>
      <c r="F52" s="25"/>
      <c r="H52" s="10"/>
      <c r="I52" s="11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  <c r="AE52" s="10"/>
      <c r="AF52" s="324"/>
      <c r="AG52" s="324"/>
      <c r="AH52" s="325"/>
      <c r="AI52" s="326"/>
      <c r="AJ52" s="324"/>
      <c r="AK52" s="324"/>
      <c r="AL52" s="325"/>
      <c r="AM52" s="326"/>
      <c r="AN52" s="324"/>
      <c r="AO52" s="324"/>
      <c r="AP52" s="325"/>
      <c r="AQ52" s="319"/>
      <c r="AR52" s="319"/>
      <c r="AS52" s="319"/>
    </row>
    <row r="53" spans="1:45" x14ac:dyDescent="0.25">
      <c r="A53" s="10"/>
      <c r="B53" s="11"/>
      <c r="C53" s="11"/>
      <c r="D53" s="25"/>
      <c r="F53" s="10"/>
      <c r="G53" s="11"/>
      <c r="H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  <c r="AE53" s="10"/>
      <c r="AF53" s="324"/>
      <c r="AG53" s="324"/>
      <c r="AH53" s="325"/>
      <c r="AI53" s="326"/>
      <c r="AJ53" s="324"/>
      <c r="AK53" s="324"/>
      <c r="AL53" s="325"/>
      <c r="AM53" s="326"/>
      <c r="AN53" s="324"/>
      <c r="AO53" s="324"/>
      <c r="AP53" s="325"/>
      <c r="AQ53" s="319"/>
      <c r="AR53" s="319"/>
      <c r="AS53" s="319"/>
    </row>
    <row r="54" spans="1:45" x14ac:dyDescent="0.25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  <c r="AE54" s="10"/>
      <c r="AF54" s="324"/>
      <c r="AG54" s="324"/>
      <c r="AH54" s="325"/>
      <c r="AI54" s="326"/>
      <c r="AJ54" s="324"/>
      <c r="AK54" s="324"/>
      <c r="AL54" s="325"/>
      <c r="AM54" s="326"/>
      <c r="AN54" s="324"/>
      <c r="AO54" s="324"/>
      <c r="AP54" s="325"/>
      <c r="AQ54" s="319"/>
      <c r="AR54" s="319"/>
      <c r="AS54" s="319"/>
    </row>
    <row r="55" spans="1:45" x14ac:dyDescent="0.25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  <c r="AE55" s="10"/>
      <c r="AF55" s="324"/>
      <c r="AG55" s="324"/>
      <c r="AH55" s="325"/>
      <c r="AI55" s="326"/>
      <c r="AJ55" s="324"/>
      <c r="AK55" s="324"/>
      <c r="AL55" s="325"/>
      <c r="AM55" s="326"/>
      <c r="AN55" s="324"/>
      <c r="AO55" s="324"/>
      <c r="AP55" s="325"/>
      <c r="AQ55" s="319"/>
      <c r="AR55" s="319"/>
      <c r="AS55" s="319"/>
    </row>
    <row r="56" spans="1:45" x14ac:dyDescent="0.25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  <c r="AE56" s="10"/>
      <c r="AF56" s="324"/>
      <c r="AG56" s="324"/>
      <c r="AH56" s="325"/>
      <c r="AI56" s="326"/>
      <c r="AJ56" s="324"/>
      <c r="AK56" s="324"/>
      <c r="AL56" s="325"/>
      <c r="AM56" s="326"/>
      <c r="AN56" s="324"/>
      <c r="AO56" s="324"/>
      <c r="AP56" s="325"/>
      <c r="AQ56" s="319"/>
      <c r="AR56" s="319"/>
      <c r="AS56" s="319"/>
    </row>
    <row r="57" spans="1:45" x14ac:dyDescent="0.25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  <c r="AE57" s="10"/>
      <c r="AF57" s="324"/>
      <c r="AG57" s="324"/>
      <c r="AH57" s="325"/>
      <c r="AI57" s="326"/>
      <c r="AJ57" s="324"/>
      <c r="AK57" s="324"/>
      <c r="AL57" s="325"/>
      <c r="AM57" s="326"/>
      <c r="AN57" s="324"/>
      <c r="AO57" s="324"/>
      <c r="AP57" s="325"/>
      <c r="AQ57" s="319"/>
      <c r="AR57" s="319"/>
      <c r="AS57" s="319"/>
    </row>
    <row r="58" spans="1:45" x14ac:dyDescent="0.25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  <c r="AE58" s="10"/>
      <c r="AF58" s="324"/>
      <c r="AG58" s="324"/>
      <c r="AH58" s="325"/>
      <c r="AI58" s="326"/>
      <c r="AJ58" s="324"/>
      <c r="AK58" s="324"/>
      <c r="AL58" s="325"/>
      <c r="AM58" s="326"/>
      <c r="AN58" s="324"/>
      <c r="AO58" s="324"/>
      <c r="AP58" s="325"/>
      <c r="AQ58" s="319"/>
      <c r="AR58" s="319"/>
      <c r="AS58" s="319"/>
    </row>
    <row r="59" spans="1:45" x14ac:dyDescent="0.25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  <c r="AE59" s="10"/>
      <c r="AF59" s="324"/>
      <c r="AG59" s="324"/>
      <c r="AH59" s="325"/>
      <c r="AI59" s="326"/>
      <c r="AJ59" s="324"/>
      <c r="AK59" s="324"/>
      <c r="AL59" s="325"/>
      <c r="AM59" s="326"/>
      <c r="AN59" s="324"/>
      <c r="AO59" s="324"/>
      <c r="AP59" s="325"/>
      <c r="AQ59" s="319"/>
      <c r="AR59" s="319"/>
      <c r="AS59" s="319"/>
    </row>
    <row r="60" spans="1:45" x14ac:dyDescent="0.25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  <c r="AE60" s="10"/>
      <c r="AF60" s="324"/>
      <c r="AG60" s="324"/>
      <c r="AH60" s="325"/>
      <c r="AI60" s="326"/>
      <c r="AJ60" s="324"/>
      <c r="AK60" s="324"/>
      <c r="AL60" s="325"/>
      <c r="AM60" s="326"/>
      <c r="AN60" s="324"/>
      <c r="AO60" s="324"/>
      <c r="AP60" s="325"/>
      <c r="AQ60" s="319"/>
      <c r="AR60" s="319"/>
      <c r="AS60" s="319"/>
    </row>
    <row r="61" spans="1:45" x14ac:dyDescent="0.25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  <c r="AE61" s="10"/>
      <c r="AF61" s="324"/>
      <c r="AG61" s="324"/>
      <c r="AH61" s="325"/>
      <c r="AI61" s="326"/>
      <c r="AJ61" s="324"/>
      <c r="AK61" s="324"/>
      <c r="AL61" s="325"/>
      <c r="AM61" s="326"/>
      <c r="AN61" s="324"/>
      <c r="AO61" s="324"/>
      <c r="AP61" s="325"/>
      <c r="AQ61" s="319"/>
      <c r="AR61" s="319"/>
      <c r="AS61" s="319"/>
    </row>
    <row r="62" spans="1:45" x14ac:dyDescent="0.25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  <c r="AE62" s="10"/>
      <c r="AF62" s="324"/>
      <c r="AG62" s="324"/>
      <c r="AH62" s="325"/>
      <c r="AI62" s="326"/>
      <c r="AJ62" s="324"/>
      <c r="AK62" s="324"/>
      <c r="AL62" s="325"/>
      <c r="AM62" s="326"/>
      <c r="AN62" s="324"/>
      <c r="AO62" s="324"/>
      <c r="AP62" s="325"/>
      <c r="AQ62" s="319"/>
      <c r="AR62" s="319"/>
      <c r="AS62" s="319"/>
    </row>
    <row r="63" spans="1:45" x14ac:dyDescent="0.25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  <c r="AE63" s="10"/>
      <c r="AF63" s="324"/>
      <c r="AG63" s="324"/>
      <c r="AH63" s="325"/>
      <c r="AI63" s="326"/>
      <c r="AJ63" s="324"/>
      <c r="AK63" s="324"/>
      <c r="AL63" s="325"/>
      <c r="AM63" s="326"/>
      <c r="AN63" s="324"/>
      <c r="AO63" s="324"/>
      <c r="AP63" s="325"/>
      <c r="AQ63" s="319"/>
      <c r="AR63" s="319"/>
      <c r="AS63" s="319"/>
    </row>
    <row r="64" spans="1:45" x14ac:dyDescent="0.25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  <c r="AE64" s="10"/>
      <c r="AF64" s="324"/>
      <c r="AG64" s="324"/>
      <c r="AH64" s="325"/>
      <c r="AI64" s="326"/>
      <c r="AJ64" s="324"/>
      <c r="AK64" s="324"/>
      <c r="AL64" s="325"/>
      <c r="AM64" s="326"/>
      <c r="AN64" s="324"/>
      <c r="AO64" s="324"/>
      <c r="AP64" s="325"/>
      <c r="AQ64" s="319"/>
      <c r="AR64" s="319"/>
      <c r="AS64" s="319"/>
    </row>
    <row r="65" spans="1:45" x14ac:dyDescent="0.25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  <c r="AE65" s="10"/>
      <c r="AF65" s="324"/>
      <c r="AG65" s="324"/>
      <c r="AH65" s="325"/>
      <c r="AI65" s="326"/>
      <c r="AJ65" s="324"/>
      <c r="AK65" s="324"/>
      <c r="AL65" s="325"/>
      <c r="AM65" s="326"/>
      <c r="AN65" s="324"/>
      <c r="AO65" s="324"/>
      <c r="AP65" s="325"/>
      <c r="AQ65" s="319"/>
      <c r="AR65" s="319"/>
      <c r="AS65" s="319"/>
    </row>
    <row r="66" spans="1:45" x14ac:dyDescent="0.25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  <c r="AE66" s="10"/>
      <c r="AF66" s="324"/>
      <c r="AG66" s="324"/>
      <c r="AH66" s="325"/>
      <c r="AI66" s="326"/>
      <c r="AJ66" s="324"/>
      <c r="AK66" s="324"/>
      <c r="AL66" s="325"/>
      <c r="AM66" s="326"/>
      <c r="AN66" s="324"/>
      <c r="AO66" s="324"/>
      <c r="AP66" s="325"/>
      <c r="AQ66" s="319"/>
      <c r="AR66" s="319"/>
      <c r="AS66" s="319"/>
    </row>
    <row r="67" spans="1:45" x14ac:dyDescent="0.25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  <c r="AE67" s="10"/>
      <c r="AF67" s="324"/>
      <c r="AG67" s="324"/>
      <c r="AH67" s="325"/>
      <c r="AI67" s="326"/>
      <c r="AJ67" s="324"/>
      <c r="AK67" s="324"/>
      <c r="AL67" s="325"/>
      <c r="AM67" s="326"/>
      <c r="AN67" s="324"/>
      <c r="AO67" s="324"/>
      <c r="AP67" s="325"/>
      <c r="AQ67" s="319"/>
      <c r="AR67" s="319"/>
      <c r="AS67" s="319"/>
    </row>
    <row r="68" spans="1:45" x14ac:dyDescent="0.25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  <c r="AE68" s="10"/>
      <c r="AF68" s="324"/>
      <c r="AG68" s="324"/>
      <c r="AH68" s="325"/>
      <c r="AI68" s="326"/>
      <c r="AJ68" s="324"/>
      <c r="AK68" s="324"/>
      <c r="AL68" s="325"/>
      <c r="AM68" s="326"/>
      <c r="AN68" s="324"/>
      <c r="AO68" s="324"/>
      <c r="AP68" s="325"/>
      <c r="AQ68" s="319"/>
      <c r="AR68" s="319"/>
      <c r="AS68" s="319"/>
    </row>
    <row r="69" spans="1:45" x14ac:dyDescent="0.25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  <c r="AE69" s="10"/>
      <c r="AF69" s="324"/>
      <c r="AG69" s="324"/>
      <c r="AH69" s="325"/>
      <c r="AI69" s="326"/>
      <c r="AJ69" s="324"/>
      <c r="AK69" s="324"/>
      <c r="AL69" s="325"/>
      <c r="AM69" s="326"/>
      <c r="AN69" s="324"/>
      <c r="AO69" s="324"/>
      <c r="AP69" s="325"/>
      <c r="AQ69" s="319"/>
      <c r="AR69" s="319"/>
      <c r="AS69" s="319"/>
    </row>
    <row r="70" spans="1:45" x14ac:dyDescent="0.25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  <c r="AE70" s="10"/>
      <c r="AF70" s="324"/>
      <c r="AG70" s="324"/>
      <c r="AH70" s="325"/>
      <c r="AI70" s="326"/>
      <c r="AJ70" s="324"/>
      <c r="AK70" s="324"/>
      <c r="AL70" s="325"/>
      <c r="AM70" s="326"/>
      <c r="AN70" s="324"/>
      <c r="AO70" s="324"/>
      <c r="AP70" s="325"/>
      <c r="AQ70" s="319"/>
      <c r="AR70" s="319"/>
      <c r="AS70" s="319"/>
    </row>
    <row r="71" spans="1:45" x14ac:dyDescent="0.25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  <c r="AE71" s="10"/>
      <c r="AF71" s="324"/>
      <c r="AG71" s="324"/>
      <c r="AH71" s="325"/>
      <c r="AI71" s="326"/>
      <c r="AJ71" s="324"/>
      <c r="AK71" s="324"/>
      <c r="AL71" s="325"/>
      <c r="AM71" s="326"/>
      <c r="AN71" s="324"/>
      <c r="AO71" s="324"/>
      <c r="AP71" s="325"/>
      <c r="AQ71" s="319"/>
      <c r="AR71" s="319"/>
      <c r="AS71" s="319"/>
    </row>
    <row r="72" spans="1:45" x14ac:dyDescent="0.25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  <c r="AE72" s="10"/>
      <c r="AF72" s="324"/>
      <c r="AG72" s="324"/>
      <c r="AH72" s="325"/>
      <c r="AI72" s="326"/>
      <c r="AJ72" s="324"/>
      <c r="AK72" s="324"/>
      <c r="AL72" s="325"/>
      <c r="AM72" s="326"/>
      <c r="AN72" s="324"/>
      <c r="AO72" s="324"/>
      <c r="AP72" s="325"/>
      <c r="AQ72" s="319"/>
      <c r="AR72" s="319"/>
      <c r="AS72" s="319"/>
    </row>
    <row r="73" spans="1:45" x14ac:dyDescent="0.25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  <c r="AE73" s="10"/>
      <c r="AF73" s="324"/>
      <c r="AG73" s="324"/>
      <c r="AH73" s="325"/>
      <c r="AI73" s="326"/>
      <c r="AJ73" s="324"/>
      <c r="AK73" s="324"/>
      <c r="AL73" s="325"/>
      <c r="AM73" s="326"/>
      <c r="AN73" s="324"/>
      <c r="AO73" s="324"/>
      <c r="AP73" s="325"/>
      <c r="AQ73" s="319"/>
      <c r="AR73" s="319"/>
      <c r="AS73" s="319"/>
    </row>
    <row r="74" spans="1:45" x14ac:dyDescent="0.25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  <c r="AE74" s="10"/>
      <c r="AF74" s="324"/>
      <c r="AG74" s="324"/>
      <c r="AH74" s="325"/>
      <c r="AI74" s="326"/>
      <c r="AJ74" s="324"/>
      <c r="AK74" s="324"/>
      <c r="AL74" s="325"/>
      <c r="AM74" s="326"/>
      <c r="AN74" s="324"/>
      <c r="AO74" s="324"/>
      <c r="AP74" s="325"/>
      <c r="AQ74" s="319"/>
      <c r="AR74" s="319"/>
      <c r="AS74" s="319"/>
    </row>
    <row r="75" spans="1:45" x14ac:dyDescent="0.25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  <c r="AE75" s="10"/>
      <c r="AF75" s="324"/>
      <c r="AG75" s="324"/>
      <c r="AH75" s="325"/>
      <c r="AI75" s="326"/>
      <c r="AJ75" s="324"/>
      <c r="AK75" s="324"/>
      <c r="AL75" s="325"/>
      <c r="AM75" s="326"/>
      <c r="AN75" s="324"/>
      <c r="AO75" s="324"/>
      <c r="AP75" s="325"/>
      <c r="AQ75" s="319"/>
      <c r="AR75" s="319"/>
      <c r="AS75" s="319"/>
    </row>
    <row r="76" spans="1:45" x14ac:dyDescent="0.25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  <c r="AE76" s="10"/>
      <c r="AF76" s="324"/>
      <c r="AG76" s="324"/>
      <c r="AH76" s="325"/>
      <c r="AI76" s="326"/>
      <c r="AJ76" s="324"/>
      <c r="AK76" s="324"/>
      <c r="AL76" s="325"/>
      <c r="AM76" s="326"/>
      <c r="AN76" s="324"/>
      <c r="AO76" s="324"/>
      <c r="AP76" s="325"/>
      <c r="AQ76" s="319"/>
      <c r="AR76" s="319"/>
      <c r="AS76" s="319"/>
    </row>
    <row r="77" spans="1:45" x14ac:dyDescent="0.25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  <c r="AE77" s="10"/>
      <c r="AF77" s="324"/>
      <c r="AG77" s="324"/>
      <c r="AH77" s="324"/>
      <c r="AI77" s="326"/>
      <c r="AJ77" s="324"/>
      <c r="AK77" s="324"/>
      <c r="AL77" s="324"/>
      <c r="AM77" s="326"/>
      <c r="AN77" s="324"/>
      <c r="AO77" s="324"/>
      <c r="AP77" s="324"/>
      <c r="AQ77" s="319"/>
      <c r="AR77" s="319"/>
      <c r="AS77" s="319"/>
    </row>
    <row r="78" spans="1:45" x14ac:dyDescent="0.25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  <c r="AE78" s="26"/>
      <c r="AF78" s="319"/>
      <c r="AG78" s="325"/>
      <c r="AH78" s="327"/>
      <c r="AI78" s="328"/>
      <c r="AJ78" s="319"/>
      <c r="AK78" s="325"/>
      <c r="AL78" s="327"/>
      <c r="AM78" s="328"/>
      <c r="AN78" s="319"/>
      <c r="AO78" s="325"/>
      <c r="AP78" s="327"/>
      <c r="AQ78" s="319"/>
      <c r="AR78" s="319"/>
      <c r="AS78" s="319"/>
    </row>
    <row r="79" spans="1:45" x14ac:dyDescent="0.25">
      <c r="D79" s="24"/>
      <c r="I79" s="24"/>
      <c r="K79"/>
      <c r="N79" s="24"/>
      <c r="R79" s="24"/>
      <c r="V79" s="24"/>
      <c r="Z79" s="24"/>
      <c r="AD79" s="24"/>
      <c r="AF79" s="319"/>
      <c r="AG79" s="319"/>
      <c r="AH79" s="329"/>
      <c r="AI79" s="319"/>
      <c r="AJ79" s="319"/>
      <c r="AK79" s="319"/>
      <c r="AL79" s="329"/>
      <c r="AM79" s="319"/>
      <c r="AN79" s="319"/>
      <c r="AO79" s="319"/>
      <c r="AP79" s="329"/>
      <c r="AQ79" s="319"/>
      <c r="AR79" s="319"/>
      <c r="AS79" s="319"/>
    </row>
    <row r="80" spans="1:45" x14ac:dyDescent="0.25">
      <c r="D80" s="24"/>
      <c r="I80" s="24"/>
      <c r="K80"/>
      <c r="N80" s="24"/>
      <c r="R80" s="24"/>
      <c r="V80" s="24"/>
      <c r="Z80" s="24"/>
      <c r="AA80" s="56"/>
      <c r="AD80" s="24"/>
      <c r="AE80" s="57"/>
      <c r="AF80" s="319"/>
      <c r="AG80" s="319"/>
      <c r="AH80" s="329"/>
      <c r="AI80" s="330"/>
      <c r="AJ80" s="319"/>
      <c r="AK80" s="319"/>
      <c r="AL80" s="329"/>
      <c r="AM80" s="330"/>
      <c r="AN80" s="319"/>
      <c r="AO80" s="319"/>
      <c r="AP80" s="329"/>
      <c r="AQ80" s="319"/>
      <c r="AR80" s="319"/>
      <c r="AS80" s="319"/>
    </row>
    <row r="81" spans="4:45" x14ac:dyDescent="0.25">
      <c r="D81" s="24"/>
      <c r="I81" s="24"/>
      <c r="K81"/>
      <c r="N81" s="24"/>
      <c r="R81" s="24"/>
      <c r="V81" s="24"/>
      <c r="Z81" s="24"/>
      <c r="AA81" s="34"/>
      <c r="AD81" s="24"/>
      <c r="AE81" s="2"/>
      <c r="AF81" s="319"/>
      <c r="AG81" s="319"/>
      <c r="AH81" s="329"/>
      <c r="AI81" s="327"/>
      <c r="AJ81" s="319"/>
      <c r="AK81" s="319"/>
      <c r="AL81" s="329"/>
      <c r="AM81" s="327"/>
      <c r="AN81" s="319"/>
      <c r="AO81" s="319"/>
      <c r="AP81" s="329"/>
      <c r="AQ81" s="319"/>
      <c r="AR81" s="319"/>
      <c r="AS81" s="319"/>
    </row>
    <row r="82" spans="4:45" x14ac:dyDescent="0.25">
      <c r="D82" s="24"/>
      <c r="I82" s="24"/>
      <c r="K82"/>
      <c r="N82" s="24"/>
      <c r="R82" s="24"/>
      <c r="V82" s="24"/>
      <c r="Z82" s="36"/>
      <c r="AA82" s="56"/>
      <c r="AD82" s="36"/>
      <c r="AE82" s="57"/>
      <c r="AF82" s="319"/>
      <c r="AG82" s="319"/>
      <c r="AH82" s="329"/>
      <c r="AI82" s="330"/>
      <c r="AJ82" s="319"/>
      <c r="AK82" s="319"/>
      <c r="AL82" s="329"/>
      <c r="AM82" s="330"/>
      <c r="AN82" s="319"/>
      <c r="AO82" s="319"/>
      <c r="AP82" s="329"/>
      <c r="AQ82" s="319"/>
      <c r="AR82" s="319"/>
      <c r="AS82" s="319"/>
    </row>
    <row r="83" spans="4:45" x14ac:dyDescent="0.25">
      <c r="AE83" s="32"/>
      <c r="AF83" s="319"/>
      <c r="AG83" s="319"/>
      <c r="AH83" s="319"/>
      <c r="AI83" s="319"/>
      <c r="AJ83" s="319"/>
      <c r="AK83" s="319"/>
      <c r="AL83" s="319"/>
      <c r="AM83" s="319"/>
      <c r="AN83" s="319"/>
      <c r="AO83" s="319"/>
      <c r="AP83" s="319"/>
      <c r="AQ83" s="319"/>
      <c r="AR83" s="319"/>
      <c r="AS83" s="319"/>
    </row>
    <row r="84" spans="4:45" x14ac:dyDescent="0.25">
      <c r="AE84" s="32"/>
      <c r="AF84" s="319"/>
      <c r="AG84" s="319"/>
      <c r="AH84" s="319"/>
      <c r="AI84" s="319"/>
      <c r="AJ84" s="319"/>
      <c r="AK84" s="319"/>
      <c r="AL84" s="319"/>
      <c r="AM84" s="319"/>
      <c r="AN84" s="319"/>
      <c r="AO84" s="319"/>
      <c r="AP84" s="319"/>
      <c r="AQ84" s="319"/>
      <c r="AR84" s="319"/>
      <c r="AS84" s="319"/>
    </row>
    <row r="85" spans="4:45" x14ac:dyDescent="0.25">
      <c r="AF85" s="319"/>
      <c r="AG85" s="319"/>
      <c r="AH85" s="319"/>
      <c r="AI85" s="319"/>
      <c r="AJ85" s="319"/>
      <c r="AK85" s="319"/>
      <c r="AL85" s="319"/>
      <c r="AM85" s="319"/>
      <c r="AN85" s="319"/>
      <c r="AO85" s="319"/>
      <c r="AP85" s="319"/>
      <c r="AQ85" s="319"/>
      <c r="AR85" s="319"/>
      <c r="AS85" s="319"/>
    </row>
    <row r="86" spans="4:45" x14ac:dyDescent="0.25">
      <c r="AF86" s="319"/>
      <c r="AG86" s="319"/>
      <c r="AH86" s="319"/>
      <c r="AI86" s="319"/>
      <c r="AJ86" s="319"/>
      <c r="AK86" s="319"/>
      <c r="AL86" s="319"/>
      <c r="AM86" s="319"/>
      <c r="AN86" s="319"/>
      <c r="AO86" s="319"/>
      <c r="AP86" s="319"/>
      <c r="AQ86" s="319"/>
      <c r="AR86" s="319"/>
      <c r="AS86" s="319"/>
    </row>
    <row r="87" spans="4:45" x14ac:dyDescent="0.25">
      <c r="AF87" s="319"/>
      <c r="AG87" s="319"/>
      <c r="AH87" s="319"/>
      <c r="AI87" s="319"/>
      <c r="AJ87" s="319"/>
      <c r="AK87" s="319"/>
      <c r="AL87" s="319"/>
      <c r="AM87" s="319"/>
      <c r="AN87" s="319"/>
      <c r="AO87" s="319"/>
      <c r="AP87" s="319"/>
      <c r="AQ87" s="319"/>
      <c r="AR87" s="319"/>
      <c r="AS87" s="319"/>
    </row>
    <row r="88" spans="4:45" x14ac:dyDescent="0.25">
      <c r="AF88" s="319"/>
      <c r="AG88" s="319"/>
      <c r="AH88" s="319"/>
      <c r="AI88" s="319"/>
      <c r="AJ88" s="319"/>
      <c r="AK88" s="319"/>
      <c r="AL88" s="319"/>
      <c r="AM88" s="319"/>
      <c r="AN88" s="319"/>
      <c r="AO88" s="319"/>
      <c r="AP88" s="319"/>
      <c r="AQ88" s="319"/>
      <c r="AR88" s="319"/>
      <c r="AS88" s="319"/>
    </row>
    <row r="89" spans="4:45" x14ac:dyDescent="0.25">
      <c r="AF89" s="319"/>
      <c r="AG89" s="319"/>
      <c r="AH89" s="319"/>
      <c r="AI89" s="319"/>
      <c r="AJ89" s="319"/>
      <c r="AK89" s="319"/>
      <c r="AL89" s="319"/>
      <c r="AM89" s="319"/>
      <c r="AN89" s="319"/>
      <c r="AO89" s="319"/>
      <c r="AP89" s="319"/>
      <c r="AQ89" s="319"/>
      <c r="AR89" s="319"/>
      <c r="AS89" s="319"/>
    </row>
    <row r="90" spans="4:45" x14ac:dyDescent="0.25">
      <c r="AF90" s="319"/>
      <c r="AG90" s="319"/>
      <c r="AH90" s="319"/>
      <c r="AI90" s="319"/>
      <c r="AJ90" s="319"/>
      <c r="AK90" s="319"/>
      <c r="AL90" s="319"/>
      <c r="AM90" s="319"/>
      <c r="AN90" s="319"/>
      <c r="AO90" s="319"/>
      <c r="AP90" s="319"/>
      <c r="AQ90" s="319"/>
      <c r="AR90" s="319"/>
      <c r="AS90" s="319"/>
    </row>
    <row r="91" spans="4:45" x14ac:dyDescent="0.25">
      <c r="AF91" s="319"/>
      <c r="AG91" s="319"/>
      <c r="AH91" s="319"/>
      <c r="AI91" s="319"/>
      <c r="AJ91" s="319"/>
      <c r="AK91" s="319"/>
      <c r="AL91" s="319"/>
      <c r="AM91" s="319"/>
      <c r="AN91" s="319"/>
      <c r="AO91" s="319"/>
      <c r="AP91" s="319"/>
      <c r="AQ91" s="319"/>
      <c r="AR91" s="319"/>
      <c r="AS91" s="319"/>
    </row>
    <row r="92" spans="4:45" x14ac:dyDescent="0.25">
      <c r="AF92" s="319"/>
      <c r="AG92" s="319"/>
      <c r="AH92" s="319"/>
      <c r="AI92" s="319"/>
      <c r="AJ92" s="319"/>
      <c r="AK92" s="319"/>
      <c r="AL92" s="319"/>
      <c r="AM92" s="319"/>
      <c r="AN92" s="319"/>
      <c r="AO92" s="319"/>
      <c r="AP92" s="319"/>
      <c r="AQ92" s="319"/>
      <c r="AR92" s="319"/>
      <c r="AS92" s="319"/>
    </row>
    <row r="93" spans="4:45" x14ac:dyDescent="0.25">
      <c r="AF93" s="319"/>
      <c r="AG93" s="319"/>
      <c r="AH93" s="319"/>
      <c r="AI93" s="319"/>
      <c r="AJ93" s="319"/>
      <c r="AK93" s="319"/>
      <c r="AL93" s="319"/>
      <c r="AM93" s="319"/>
      <c r="AN93" s="319"/>
      <c r="AO93" s="319"/>
      <c r="AP93" s="319"/>
      <c r="AQ93" s="319"/>
      <c r="AR93" s="319"/>
      <c r="AS93" s="319"/>
    </row>
    <row r="94" spans="4:45" x14ac:dyDescent="0.25">
      <c r="AF94" s="319"/>
      <c r="AG94" s="319"/>
      <c r="AH94" s="319"/>
      <c r="AI94" s="319"/>
      <c r="AJ94" s="319"/>
      <c r="AK94" s="319"/>
      <c r="AL94" s="319"/>
      <c r="AM94" s="319"/>
      <c r="AN94" s="319"/>
      <c r="AO94" s="319"/>
      <c r="AP94" s="319"/>
      <c r="AQ94" s="319"/>
      <c r="AR94" s="319"/>
      <c r="AS94" s="319"/>
    </row>
    <row r="95" spans="4:45" x14ac:dyDescent="0.25">
      <c r="AF95" s="319"/>
      <c r="AG95" s="319"/>
      <c r="AH95" s="319"/>
      <c r="AI95" s="319"/>
      <c r="AJ95" s="319"/>
      <c r="AK95" s="319"/>
      <c r="AL95" s="319"/>
      <c r="AM95" s="319"/>
      <c r="AN95" s="319"/>
      <c r="AO95" s="319"/>
      <c r="AP95" s="319"/>
      <c r="AQ95" s="319"/>
      <c r="AR95" s="319"/>
      <c r="AS95" s="319"/>
    </row>
    <row r="96" spans="4:45" x14ac:dyDescent="0.25">
      <c r="AF96" s="319"/>
      <c r="AG96" s="319"/>
      <c r="AH96" s="319"/>
      <c r="AI96" s="319"/>
      <c r="AJ96" s="319"/>
      <c r="AK96" s="319"/>
      <c r="AL96" s="319"/>
      <c r="AM96" s="319"/>
      <c r="AN96" s="319"/>
      <c r="AO96" s="319"/>
      <c r="AP96" s="319"/>
      <c r="AQ96" s="319"/>
      <c r="AR96" s="319"/>
      <c r="AS96" s="319"/>
    </row>
    <row r="97" spans="32:45" x14ac:dyDescent="0.25">
      <c r="AF97" s="319"/>
      <c r="AG97" s="319"/>
      <c r="AH97" s="319"/>
      <c r="AI97" s="319"/>
      <c r="AJ97" s="319"/>
      <c r="AK97" s="319"/>
      <c r="AL97" s="319"/>
      <c r="AM97" s="319"/>
      <c r="AN97" s="319"/>
      <c r="AO97" s="319"/>
      <c r="AP97" s="319"/>
      <c r="AQ97" s="319"/>
      <c r="AR97" s="319"/>
      <c r="AS97" s="319"/>
    </row>
    <row r="98" spans="32:45" x14ac:dyDescent="0.25">
      <c r="AF98" s="319"/>
      <c r="AG98" s="319"/>
      <c r="AH98" s="319"/>
      <c r="AI98" s="319"/>
      <c r="AJ98" s="319"/>
      <c r="AK98" s="319"/>
      <c r="AL98" s="319"/>
      <c r="AM98" s="319"/>
      <c r="AN98" s="319"/>
      <c r="AO98" s="319"/>
      <c r="AP98" s="319"/>
      <c r="AQ98" s="319"/>
      <c r="AR98" s="319"/>
      <c r="AS98" s="319"/>
    </row>
    <row r="99" spans="32:45" x14ac:dyDescent="0.25">
      <c r="AF99" s="319"/>
      <c r="AG99" s="319"/>
      <c r="AH99" s="319"/>
      <c r="AI99" s="319"/>
      <c r="AJ99" s="319"/>
      <c r="AK99" s="319"/>
      <c r="AL99" s="319"/>
      <c r="AM99" s="319"/>
      <c r="AN99" s="319"/>
      <c r="AO99" s="319"/>
      <c r="AP99" s="319"/>
      <c r="AQ99" s="319"/>
      <c r="AR99" s="319"/>
      <c r="AS99" s="319"/>
    </row>
    <row r="100" spans="32:45" x14ac:dyDescent="0.25">
      <c r="AF100" s="319"/>
      <c r="AG100" s="319"/>
      <c r="AH100" s="319"/>
      <c r="AI100" s="319"/>
      <c r="AJ100" s="319"/>
      <c r="AK100" s="319"/>
      <c r="AL100" s="319"/>
      <c r="AM100" s="319"/>
      <c r="AN100" s="319"/>
      <c r="AO100" s="319"/>
      <c r="AP100" s="319"/>
      <c r="AQ100" s="319"/>
      <c r="AR100" s="319"/>
      <c r="AS100" s="319"/>
    </row>
    <row r="101" spans="32:45" x14ac:dyDescent="0.25">
      <c r="AF101" s="319"/>
      <c r="AG101" s="319"/>
      <c r="AH101" s="319"/>
      <c r="AI101" s="319"/>
      <c r="AJ101" s="319"/>
      <c r="AK101" s="319"/>
      <c r="AL101" s="319"/>
      <c r="AM101" s="319"/>
      <c r="AN101" s="319"/>
      <c r="AO101" s="319"/>
      <c r="AP101" s="319"/>
      <c r="AQ101" s="319"/>
      <c r="AR101" s="319"/>
      <c r="AS101" s="319"/>
    </row>
    <row r="102" spans="32:45" x14ac:dyDescent="0.25">
      <c r="AF102" s="319"/>
      <c r="AG102" s="319"/>
      <c r="AH102" s="319"/>
      <c r="AI102" s="319"/>
      <c r="AJ102" s="319"/>
      <c r="AK102" s="319"/>
      <c r="AL102" s="319"/>
      <c r="AM102" s="319"/>
      <c r="AN102" s="319"/>
      <c r="AO102" s="319"/>
      <c r="AP102" s="319"/>
      <c r="AQ102" s="319"/>
      <c r="AR102" s="319"/>
      <c r="AS102" s="319"/>
    </row>
    <row r="103" spans="32:45" x14ac:dyDescent="0.25">
      <c r="AF103" s="319"/>
      <c r="AG103" s="319"/>
      <c r="AH103" s="319"/>
      <c r="AI103" s="319"/>
      <c r="AJ103" s="319"/>
      <c r="AK103" s="319"/>
      <c r="AL103" s="319"/>
      <c r="AM103" s="319"/>
      <c r="AN103" s="319"/>
      <c r="AO103" s="319"/>
      <c r="AP103" s="319"/>
      <c r="AQ103" s="319"/>
      <c r="AR103" s="319"/>
      <c r="AS103" s="319"/>
    </row>
    <row r="104" spans="32:45" x14ac:dyDescent="0.25">
      <c r="AF104" s="319"/>
      <c r="AG104" s="319"/>
      <c r="AH104" s="319"/>
      <c r="AI104" s="319"/>
      <c r="AJ104" s="319"/>
      <c r="AK104" s="319"/>
      <c r="AL104" s="319"/>
      <c r="AM104" s="319"/>
      <c r="AN104" s="319"/>
      <c r="AO104" s="319"/>
      <c r="AP104" s="319"/>
      <c r="AQ104" s="319"/>
      <c r="AR104" s="319"/>
      <c r="AS104" s="319"/>
    </row>
    <row r="105" spans="32:45" x14ac:dyDescent="0.25">
      <c r="AF105" s="319"/>
      <c r="AG105" s="319"/>
      <c r="AH105" s="319"/>
      <c r="AI105" s="319"/>
      <c r="AJ105" s="319"/>
      <c r="AK105" s="319"/>
      <c r="AL105" s="319"/>
      <c r="AM105" s="319"/>
      <c r="AN105" s="319"/>
      <c r="AO105" s="319"/>
      <c r="AP105" s="319"/>
      <c r="AQ105" s="319"/>
      <c r="AR105" s="319"/>
      <c r="AS105" s="319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selection activeCell="E10" sqref="E10"/>
    </sheetView>
    <sheetView topLeftCell="A30" workbookViewId="1">
      <selection activeCell="C43" sqref="C43"/>
    </sheetView>
    <sheetView topLeftCell="A30" workbookViewId="2">
      <selection activeCell="H38" sqref="H38"/>
    </sheetView>
    <sheetView workbookViewId="3">
      <selection activeCell="E11" sqref="E11"/>
    </sheetView>
  </sheetViews>
  <sheetFormatPr defaultColWidth="9.109375" defaultRowHeight="10.199999999999999" x14ac:dyDescent="0.2"/>
  <cols>
    <col min="1" max="1" width="9.109375" style="32"/>
    <col min="2" max="2" width="9.88671875" style="32" bestFit="1" customWidth="1"/>
    <col min="3" max="3" width="11.6640625" style="32" customWidth="1"/>
    <col min="4" max="4" width="9.88671875" style="32" bestFit="1" customWidth="1"/>
    <col min="5" max="5" width="11" style="32" customWidth="1"/>
    <col min="6" max="6" width="10.44140625" style="32" customWidth="1"/>
    <col min="7" max="7" width="9.88671875" style="32" bestFit="1" customWidth="1"/>
    <col min="8" max="8" width="9.44140625" style="32" customWidth="1"/>
    <col min="9" max="9" width="13.88671875" style="14" bestFit="1" customWidth="1"/>
    <col min="10" max="10" width="12.33203125" style="32" bestFit="1" customWidth="1"/>
    <col min="11" max="11" width="12.5546875" style="32" bestFit="1" customWidth="1"/>
    <col min="12" max="12" width="10.44140625" style="32" bestFit="1" customWidth="1"/>
    <col min="13" max="13" width="9.109375" style="32"/>
    <col min="14" max="14" width="12" style="32" bestFit="1" customWidth="1"/>
    <col min="15" max="21" width="9.109375" style="32"/>
    <col min="22" max="22" width="10.6640625" style="32" bestFit="1" customWidth="1"/>
    <col min="23" max="16384" width="9.109375" style="32"/>
  </cols>
  <sheetData>
    <row r="1" spans="1:14" x14ac:dyDescent="0.2">
      <c r="A1" s="37"/>
      <c r="C1" s="14"/>
      <c r="F1" s="2">
        <v>12283</v>
      </c>
    </row>
    <row r="2" spans="1:14" x14ac:dyDescent="0.2">
      <c r="A2" s="2"/>
      <c r="B2" s="2" t="s">
        <v>19</v>
      </c>
      <c r="C2" s="14"/>
      <c r="D2" s="38" t="s">
        <v>20</v>
      </c>
      <c r="E2" s="4"/>
      <c r="F2" s="38" t="s">
        <v>28</v>
      </c>
      <c r="G2" s="4"/>
      <c r="J2" s="4"/>
      <c r="K2" s="4"/>
      <c r="L2" s="38"/>
      <c r="M2" s="4"/>
    </row>
    <row r="3" spans="1:14" x14ac:dyDescent="0.2">
      <c r="A3" s="39" t="s">
        <v>12</v>
      </c>
      <c r="B3" s="6" t="s">
        <v>21</v>
      </c>
      <c r="C3" s="40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I3" s="100"/>
      <c r="J3" s="39"/>
      <c r="K3" s="6"/>
      <c r="L3" s="6"/>
      <c r="M3" s="6"/>
    </row>
    <row r="4" spans="1:14" x14ac:dyDescent="0.2">
      <c r="A4" s="41">
        <v>1</v>
      </c>
      <c r="B4" s="11">
        <v>122911</v>
      </c>
      <c r="C4" s="11">
        <v>120605</v>
      </c>
      <c r="D4" s="11">
        <v>50961</v>
      </c>
      <c r="E4" s="11">
        <v>53638</v>
      </c>
      <c r="F4" s="11"/>
      <c r="G4" s="11"/>
      <c r="H4" s="11">
        <f>+G4-F4+D4-E4+B4-C4</f>
        <v>-371</v>
      </c>
      <c r="I4" s="11"/>
      <c r="J4" s="102"/>
      <c r="K4" s="11"/>
      <c r="L4" s="11"/>
      <c r="M4" s="11"/>
      <c r="N4" s="11"/>
    </row>
    <row r="5" spans="1:14" x14ac:dyDescent="0.2">
      <c r="A5" s="41">
        <v>2</v>
      </c>
      <c r="B5" s="11">
        <v>145284</v>
      </c>
      <c r="C5" s="11">
        <v>108474</v>
      </c>
      <c r="D5" s="129">
        <v>50999</v>
      </c>
      <c r="E5" s="11">
        <v>88318</v>
      </c>
      <c r="F5" s="11"/>
      <c r="G5" s="11"/>
      <c r="H5" s="11">
        <f t="shared" ref="H5:H34" si="0">+G5-F5+D5-E5+B5-C5</f>
        <v>-509</v>
      </c>
      <c r="I5" s="11"/>
      <c r="J5" s="102"/>
      <c r="K5" s="11"/>
      <c r="L5" s="11"/>
      <c r="M5" s="11"/>
      <c r="N5" s="11"/>
    </row>
    <row r="6" spans="1:14" x14ac:dyDescent="0.2">
      <c r="A6" s="41">
        <v>3</v>
      </c>
      <c r="B6" s="11">
        <v>146493</v>
      </c>
      <c r="C6" s="11">
        <v>108474</v>
      </c>
      <c r="D6" s="11">
        <v>50983</v>
      </c>
      <c r="E6" s="11">
        <v>88239</v>
      </c>
      <c r="F6" s="11"/>
      <c r="G6" s="11"/>
      <c r="H6" s="11">
        <f t="shared" si="0"/>
        <v>763</v>
      </c>
      <c r="I6" s="11"/>
      <c r="J6" s="102"/>
      <c r="K6" s="103"/>
      <c r="L6" s="11"/>
      <c r="M6" s="11"/>
      <c r="N6" s="11"/>
    </row>
    <row r="7" spans="1:14" x14ac:dyDescent="0.2">
      <c r="A7" s="41">
        <v>4</v>
      </c>
      <c r="B7" s="11">
        <v>151669</v>
      </c>
      <c r="C7" s="11">
        <v>118425</v>
      </c>
      <c r="D7" s="129">
        <v>44619</v>
      </c>
      <c r="E7" s="11">
        <v>78318</v>
      </c>
      <c r="F7" s="11"/>
      <c r="G7" s="11"/>
      <c r="H7" s="11">
        <f t="shared" si="0"/>
        <v>-455</v>
      </c>
      <c r="I7" s="11"/>
      <c r="J7" s="102"/>
      <c r="K7" s="103"/>
      <c r="L7" s="11"/>
      <c r="M7" s="11"/>
      <c r="N7" s="11"/>
    </row>
    <row r="8" spans="1:14" x14ac:dyDescent="0.2">
      <c r="A8" s="41">
        <v>5</v>
      </c>
      <c r="B8" s="11">
        <v>117062</v>
      </c>
      <c r="C8" s="11">
        <v>79555</v>
      </c>
      <c r="D8" s="11">
        <v>1308</v>
      </c>
      <c r="E8" s="11">
        <v>38315</v>
      </c>
      <c r="F8" s="11"/>
      <c r="G8" s="11"/>
      <c r="H8" s="11">
        <f t="shared" si="0"/>
        <v>500</v>
      </c>
      <c r="I8" s="11"/>
      <c r="J8" s="102"/>
      <c r="K8" s="103"/>
      <c r="L8" s="11"/>
      <c r="M8" s="11"/>
      <c r="N8" s="11"/>
    </row>
    <row r="9" spans="1:14" x14ac:dyDescent="0.2">
      <c r="A9" s="41">
        <v>6</v>
      </c>
      <c r="B9" s="11">
        <v>148786</v>
      </c>
      <c r="C9" s="11">
        <v>84605</v>
      </c>
      <c r="D9" s="11">
        <v>9713</v>
      </c>
      <c r="E9" s="11">
        <v>73318</v>
      </c>
      <c r="F9" s="11"/>
      <c r="G9" s="11"/>
      <c r="H9" s="11">
        <f t="shared" si="0"/>
        <v>576</v>
      </c>
      <c r="I9" s="11"/>
      <c r="J9" s="102"/>
      <c r="K9" s="103"/>
      <c r="L9" s="11"/>
      <c r="M9" s="11"/>
      <c r="N9" s="11"/>
    </row>
    <row r="10" spans="1:14" x14ac:dyDescent="0.2">
      <c r="A10" s="41">
        <v>7</v>
      </c>
      <c r="B10" s="11">
        <v>122811</v>
      </c>
      <c r="C10" s="11">
        <v>114605</v>
      </c>
      <c r="D10" s="11">
        <v>30005</v>
      </c>
      <c r="E10" s="11">
        <v>38318</v>
      </c>
      <c r="F10" s="11"/>
      <c r="G10" s="11"/>
      <c r="H10" s="11">
        <f t="shared" si="0"/>
        <v>-107</v>
      </c>
      <c r="I10" s="11"/>
      <c r="J10" s="102"/>
      <c r="K10" s="103"/>
      <c r="L10" s="11"/>
      <c r="M10" s="11"/>
      <c r="N10" s="11"/>
    </row>
    <row r="11" spans="1:14" x14ac:dyDescent="0.2">
      <c r="A11" s="41">
        <v>8</v>
      </c>
      <c r="B11" s="11">
        <v>133311</v>
      </c>
      <c r="C11" s="11">
        <v>105004</v>
      </c>
      <c r="D11" s="108">
        <v>12000</v>
      </c>
      <c r="E11" s="11">
        <v>40816</v>
      </c>
      <c r="F11" s="11"/>
      <c r="G11" s="11"/>
      <c r="H11" s="11">
        <f t="shared" si="0"/>
        <v>-509</v>
      </c>
      <c r="I11" s="11"/>
      <c r="J11" s="102"/>
      <c r="K11" s="103"/>
      <c r="L11" s="11"/>
      <c r="M11" s="11"/>
      <c r="N11" s="11"/>
    </row>
    <row r="12" spans="1:14" x14ac:dyDescent="0.2">
      <c r="A12" s="41">
        <v>9</v>
      </c>
      <c r="B12" s="11">
        <v>142548</v>
      </c>
      <c r="C12" s="11">
        <v>132998</v>
      </c>
      <c r="D12" s="11">
        <v>38291</v>
      </c>
      <c r="E12" s="11">
        <v>48318</v>
      </c>
      <c r="F12" s="11"/>
      <c r="G12" s="11"/>
      <c r="H12" s="11">
        <f t="shared" si="0"/>
        <v>-477</v>
      </c>
      <c r="I12" s="11"/>
      <c r="J12" s="102"/>
      <c r="K12" s="103"/>
      <c r="L12" s="11"/>
      <c r="M12" s="11"/>
      <c r="N12" s="11"/>
    </row>
    <row r="13" spans="1:14" x14ac:dyDescent="0.2">
      <c r="A13" s="41">
        <v>10</v>
      </c>
      <c r="B13" s="11">
        <v>141287</v>
      </c>
      <c r="C13" s="11">
        <v>132998</v>
      </c>
      <c r="D13" s="11">
        <v>40004</v>
      </c>
      <c r="E13" s="11">
        <v>48318</v>
      </c>
      <c r="F13" s="11"/>
      <c r="G13" s="11"/>
      <c r="H13" s="11">
        <f t="shared" si="0"/>
        <v>-25</v>
      </c>
      <c r="I13" s="11"/>
      <c r="J13" s="102"/>
      <c r="K13" s="103"/>
      <c r="L13" s="11"/>
      <c r="M13" s="11"/>
      <c r="N13" s="11"/>
    </row>
    <row r="14" spans="1:14" x14ac:dyDescent="0.2">
      <c r="A14" s="41">
        <v>11</v>
      </c>
      <c r="B14" s="11">
        <v>129455</v>
      </c>
      <c r="C14" s="11">
        <v>118196</v>
      </c>
      <c r="D14" s="11">
        <v>37928</v>
      </c>
      <c r="E14" s="11">
        <v>48177</v>
      </c>
      <c r="F14" s="11"/>
      <c r="G14" s="11"/>
      <c r="H14" s="11">
        <f t="shared" si="0"/>
        <v>1010</v>
      </c>
      <c r="I14" s="11"/>
      <c r="J14" s="102"/>
      <c r="K14" s="103"/>
      <c r="L14" s="11"/>
      <c r="M14" s="11"/>
      <c r="N14" s="11"/>
    </row>
    <row r="15" spans="1:14" x14ac:dyDescent="0.2">
      <c r="A15" s="41">
        <v>12</v>
      </c>
      <c r="B15" s="11"/>
      <c r="C15" s="11"/>
      <c r="D15" s="11"/>
      <c r="E15" s="11"/>
      <c r="F15" s="11"/>
      <c r="G15" s="11"/>
      <c r="H15" s="11">
        <f t="shared" si="0"/>
        <v>0</v>
      </c>
      <c r="I15" s="11"/>
      <c r="J15" s="102"/>
      <c r="K15" s="103"/>
      <c r="L15" s="11"/>
      <c r="M15" s="11"/>
      <c r="N15" s="11"/>
    </row>
    <row r="16" spans="1:14" x14ac:dyDescent="0.2">
      <c r="A16" s="41">
        <v>13</v>
      </c>
      <c r="B16" s="11"/>
      <c r="C16" s="11"/>
      <c r="D16" s="11"/>
      <c r="E16" s="11"/>
      <c r="F16" s="11"/>
      <c r="G16" s="11"/>
      <c r="H16" s="11">
        <f t="shared" si="0"/>
        <v>0</v>
      </c>
      <c r="I16" s="11"/>
      <c r="J16" s="102"/>
      <c r="K16" s="103"/>
      <c r="L16" s="11"/>
      <c r="M16" s="11"/>
      <c r="N16" s="11"/>
    </row>
    <row r="17" spans="1:14" x14ac:dyDescent="0.2">
      <c r="A17" s="41">
        <v>14</v>
      </c>
      <c r="B17" s="11"/>
      <c r="C17" s="11"/>
      <c r="D17" s="11"/>
      <c r="E17" s="11"/>
      <c r="F17" s="11"/>
      <c r="G17" s="11"/>
      <c r="H17" s="11">
        <f t="shared" si="0"/>
        <v>0</v>
      </c>
      <c r="I17" s="11"/>
      <c r="J17" s="102"/>
      <c r="K17" s="103"/>
      <c r="L17" s="11"/>
      <c r="M17" s="11"/>
      <c r="N17" s="11"/>
    </row>
    <row r="18" spans="1:14" x14ac:dyDescent="0.2">
      <c r="A18" s="41">
        <v>15</v>
      </c>
      <c r="B18" s="11"/>
      <c r="C18" s="11"/>
      <c r="D18" s="11"/>
      <c r="E18" s="11"/>
      <c r="F18" s="11"/>
      <c r="G18" s="11"/>
      <c r="H18" s="11">
        <f t="shared" si="0"/>
        <v>0</v>
      </c>
      <c r="I18" s="11"/>
      <c r="J18" s="102"/>
      <c r="K18" s="103"/>
      <c r="L18" s="11"/>
      <c r="M18" s="11"/>
      <c r="N18" s="11"/>
    </row>
    <row r="19" spans="1:14" x14ac:dyDescent="0.2">
      <c r="A19" s="41">
        <v>16</v>
      </c>
      <c r="B19" s="11"/>
      <c r="C19" s="11"/>
      <c r="D19" s="11"/>
      <c r="E19" s="11"/>
      <c r="F19" s="11"/>
      <c r="G19" s="11"/>
      <c r="H19" s="11">
        <f t="shared" si="0"/>
        <v>0</v>
      </c>
      <c r="I19" s="11"/>
      <c r="J19" s="102"/>
      <c r="K19" s="103"/>
      <c r="L19" s="11"/>
      <c r="M19" s="11"/>
      <c r="N19" s="11"/>
    </row>
    <row r="20" spans="1:14" x14ac:dyDescent="0.2">
      <c r="A20" s="41">
        <v>17</v>
      </c>
      <c r="B20" s="11"/>
      <c r="C20" s="11"/>
      <c r="D20" s="11"/>
      <c r="E20" s="11"/>
      <c r="F20" s="11"/>
      <c r="G20" s="11"/>
      <c r="H20" s="11">
        <f t="shared" si="0"/>
        <v>0</v>
      </c>
      <c r="I20" s="11"/>
      <c r="J20" s="102"/>
      <c r="K20" s="103"/>
      <c r="L20" s="11"/>
      <c r="M20" s="11"/>
      <c r="N20" s="11"/>
    </row>
    <row r="21" spans="1:14" x14ac:dyDescent="0.2">
      <c r="A21" s="41">
        <v>18</v>
      </c>
      <c r="B21" s="11"/>
      <c r="C21" s="11"/>
      <c r="D21" s="11"/>
      <c r="E21" s="11"/>
      <c r="F21" s="11"/>
      <c r="G21" s="11"/>
      <c r="H21" s="11">
        <f t="shared" si="0"/>
        <v>0</v>
      </c>
      <c r="I21" s="11"/>
      <c r="J21" s="102"/>
      <c r="K21" s="103"/>
      <c r="L21" s="11"/>
      <c r="M21" s="11"/>
      <c r="N21" s="11"/>
    </row>
    <row r="22" spans="1:14" x14ac:dyDescent="0.2">
      <c r="A22" s="41">
        <v>19</v>
      </c>
      <c r="B22" s="11"/>
      <c r="C22" s="11"/>
      <c r="D22" s="11"/>
      <c r="E22" s="11"/>
      <c r="F22" s="11"/>
      <c r="G22" s="11"/>
      <c r="H22" s="11">
        <f t="shared" si="0"/>
        <v>0</v>
      </c>
      <c r="I22" s="11"/>
      <c r="J22" s="102"/>
      <c r="K22" s="103"/>
      <c r="L22" s="11"/>
      <c r="M22" s="11"/>
      <c r="N22" s="11"/>
    </row>
    <row r="23" spans="1:14" x14ac:dyDescent="0.2">
      <c r="A23" s="41">
        <v>20</v>
      </c>
      <c r="B23" s="11"/>
      <c r="C23" s="11"/>
      <c r="D23" s="11"/>
      <c r="E23" s="11"/>
      <c r="F23" s="11"/>
      <c r="G23" s="11"/>
      <c r="H23" s="11">
        <f t="shared" si="0"/>
        <v>0</v>
      </c>
      <c r="I23" s="11"/>
      <c r="J23" s="102"/>
      <c r="K23" s="103"/>
      <c r="L23" s="11"/>
      <c r="M23" s="11"/>
      <c r="N23" s="11"/>
    </row>
    <row r="24" spans="1:14" x14ac:dyDescent="0.2">
      <c r="A24" s="41">
        <v>21</v>
      </c>
      <c r="B24" s="11"/>
      <c r="C24" s="11"/>
      <c r="D24" s="11"/>
      <c r="E24" s="11"/>
      <c r="F24" s="11"/>
      <c r="G24" s="11"/>
      <c r="H24" s="11">
        <f t="shared" si="0"/>
        <v>0</v>
      </c>
      <c r="I24" s="11"/>
      <c r="J24" s="102"/>
      <c r="K24" s="103"/>
      <c r="L24" s="11"/>
      <c r="M24" s="11"/>
      <c r="N24" s="11"/>
    </row>
    <row r="25" spans="1:14" x14ac:dyDescent="0.2">
      <c r="A25" s="41">
        <v>22</v>
      </c>
      <c r="B25" s="11"/>
      <c r="C25" s="11"/>
      <c r="D25" s="11"/>
      <c r="E25" s="11"/>
      <c r="F25" s="11"/>
      <c r="G25" s="11"/>
      <c r="H25" s="11">
        <f t="shared" si="0"/>
        <v>0</v>
      </c>
      <c r="I25" s="11"/>
      <c r="J25" s="102"/>
      <c r="K25" s="103"/>
      <c r="L25" s="11"/>
      <c r="M25" s="11"/>
      <c r="N25" s="11"/>
    </row>
    <row r="26" spans="1:14" x14ac:dyDescent="0.2">
      <c r="A26" s="41">
        <v>23</v>
      </c>
      <c r="B26" s="11"/>
      <c r="C26" s="11"/>
      <c r="D26" s="11"/>
      <c r="E26" s="11"/>
      <c r="F26" s="11"/>
      <c r="G26" s="11"/>
      <c r="H26" s="11">
        <f t="shared" si="0"/>
        <v>0</v>
      </c>
      <c r="I26" s="11"/>
      <c r="J26" s="102"/>
      <c r="K26" s="103"/>
      <c r="L26" s="11"/>
      <c r="M26" s="11"/>
      <c r="N26" s="11"/>
    </row>
    <row r="27" spans="1:14" x14ac:dyDescent="0.2">
      <c r="A27" s="41">
        <v>24</v>
      </c>
      <c r="B27" s="11"/>
      <c r="C27" s="11"/>
      <c r="D27" s="11"/>
      <c r="E27" s="11"/>
      <c r="F27" s="11"/>
      <c r="G27" s="11"/>
      <c r="H27" s="11">
        <f t="shared" si="0"/>
        <v>0</v>
      </c>
      <c r="I27" s="11"/>
      <c r="J27" s="102"/>
      <c r="K27" s="103"/>
      <c r="L27" s="11"/>
      <c r="M27" s="11"/>
      <c r="N27" s="11"/>
    </row>
    <row r="28" spans="1:14" x14ac:dyDescent="0.2">
      <c r="A28" s="41">
        <v>25</v>
      </c>
      <c r="B28" s="11"/>
      <c r="C28" s="11"/>
      <c r="D28" s="11"/>
      <c r="E28" s="11"/>
      <c r="F28" s="11"/>
      <c r="G28" s="11"/>
      <c r="H28" s="11">
        <f t="shared" si="0"/>
        <v>0</v>
      </c>
      <c r="I28" s="11"/>
      <c r="J28" s="102"/>
      <c r="K28" s="103"/>
      <c r="L28" s="11"/>
      <c r="M28" s="11"/>
      <c r="N28" s="11"/>
    </row>
    <row r="29" spans="1:14" x14ac:dyDescent="0.2">
      <c r="A29" s="41">
        <v>26</v>
      </c>
      <c r="B29" s="11"/>
      <c r="C29" s="11"/>
      <c r="D29" s="11"/>
      <c r="E29" s="11"/>
      <c r="F29" s="11"/>
      <c r="G29" s="11"/>
      <c r="H29" s="11">
        <f t="shared" si="0"/>
        <v>0</v>
      </c>
      <c r="I29" s="11"/>
      <c r="J29" s="102"/>
      <c r="K29" s="103"/>
      <c r="L29" s="11"/>
      <c r="M29" s="11"/>
      <c r="N29" s="11"/>
    </row>
    <row r="30" spans="1:14" x14ac:dyDescent="0.2">
      <c r="A30" s="41">
        <v>27</v>
      </c>
      <c r="B30" s="11"/>
      <c r="C30" s="11"/>
      <c r="D30" s="11"/>
      <c r="E30" s="11"/>
      <c r="F30" s="11"/>
      <c r="G30" s="11"/>
      <c r="H30" s="11">
        <f t="shared" si="0"/>
        <v>0</v>
      </c>
      <c r="I30" s="11"/>
      <c r="J30" s="102"/>
      <c r="K30" s="103"/>
      <c r="L30" s="11"/>
      <c r="M30" s="11"/>
      <c r="N30" s="11"/>
    </row>
    <row r="31" spans="1:14" x14ac:dyDescent="0.2">
      <c r="A31" s="41">
        <v>28</v>
      </c>
      <c r="B31" s="11"/>
      <c r="C31" s="11"/>
      <c r="D31" s="11"/>
      <c r="E31" s="11"/>
      <c r="F31" s="11"/>
      <c r="G31" s="11"/>
      <c r="H31" s="11">
        <f t="shared" si="0"/>
        <v>0</v>
      </c>
      <c r="I31" s="11"/>
      <c r="J31" s="102"/>
      <c r="K31" s="103"/>
      <c r="L31" s="11"/>
      <c r="M31" s="11"/>
      <c r="N31" s="11"/>
    </row>
    <row r="32" spans="1:14" x14ac:dyDescent="0.2">
      <c r="A32" s="41">
        <v>29</v>
      </c>
      <c r="B32" s="11"/>
      <c r="C32" s="11"/>
      <c r="D32" s="11"/>
      <c r="E32" s="11"/>
      <c r="F32" s="11"/>
      <c r="G32" s="11"/>
      <c r="H32" s="11">
        <f t="shared" si="0"/>
        <v>0</v>
      </c>
      <c r="I32" s="11"/>
      <c r="J32" s="102"/>
      <c r="K32" s="103"/>
      <c r="L32" s="11"/>
      <c r="M32" s="11"/>
      <c r="N32" s="11"/>
    </row>
    <row r="33" spans="1:14" x14ac:dyDescent="0.2">
      <c r="A33" s="41">
        <v>30</v>
      </c>
      <c r="B33" s="11"/>
      <c r="C33" s="11"/>
      <c r="D33" s="11"/>
      <c r="E33" s="11"/>
      <c r="F33" s="11"/>
      <c r="G33" s="11"/>
      <c r="H33" s="11">
        <f t="shared" si="0"/>
        <v>0</v>
      </c>
      <c r="J33" s="104"/>
      <c r="K33" s="105"/>
    </row>
    <row r="34" spans="1:14" x14ac:dyDescent="0.2">
      <c r="A34" s="41">
        <v>31</v>
      </c>
      <c r="B34" s="42"/>
      <c r="C34" s="42"/>
      <c r="D34" s="42"/>
      <c r="E34" s="42"/>
      <c r="F34" s="42"/>
      <c r="G34" s="42"/>
      <c r="H34" s="42">
        <f t="shared" si="0"/>
        <v>0</v>
      </c>
      <c r="I34" s="11"/>
      <c r="J34" s="102"/>
      <c r="K34" s="103"/>
      <c r="L34" s="11"/>
      <c r="M34" s="11"/>
      <c r="N34" s="11"/>
    </row>
    <row r="35" spans="1:14" x14ac:dyDescent="0.2">
      <c r="A35" s="41"/>
      <c r="B35" s="11">
        <f t="shared" ref="B35:H35" si="1">SUM(B4:B34)</f>
        <v>1501617</v>
      </c>
      <c r="C35" s="44">
        <f t="shared" si="1"/>
        <v>1223939</v>
      </c>
      <c r="D35" s="11">
        <f t="shared" si="1"/>
        <v>366811</v>
      </c>
      <c r="E35" s="44">
        <f t="shared" si="1"/>
        <v>644093</v>
      </c>
      <c r="F35" s="11">
        <f t="shared" si="1"/>
        <v>0</v>
      </c>
      <c r="G35" s="11">
        <f t="shared" si="1"/>
        <v>0</v>
      </c>
      <c r="H35" s="11">
        <f t="shared" si="1"/>
        <v>396</v>
      </c>
      <c r="I35" s="11"/>
      <c r="J35" s="102"/>
      <c r="K35" s="103"/>
      <c r="L35" s="11"/>
      <c r="M35" s="11"/>
      <c r="N35" s="11"/>
    </row>
    <row r="36" spans="1:14" x14ac:dyDescent="0.2">
      <c r="A36" s="45"/>
      <c r="B36" s="16"/>
      <c r="C36" s="24"/>
      <c r="D36" s="24"/>
      <c r="E36" s="24"/>
      <c r="F36" s="24"/>
      <c r="G36" s="24"/>
      <c r="H36" s="46">
        <f>+summary!P11</f>
        <v>3.17</v>
      </c>
      <c r="I36" s="11"/>
      <c r="J36" s="102"/>
      <c r="K36" s="103"/>
      <c r="L36" s="11"/>
      <c r="M36" s="11"/>
      <c r="N36" s="11"/>
    </row>
    <row r="37" spans="1:14" x14ac:dyDescent="0.2">
      <c r="C37" s="14"/>
      <c r="D37" s="15"/>
      <c r="E37" s="15"/>
      <c r="F37" s="15"/>
      <c r="G37" s="15"/>
      <c r="H37" s="137">
        <f>+H36*H35</f>
        <v>1255.32</v>
      </c>
      <c r="I37" s="11"/>
      <c r="J37" s="102"/>
      <c r="K37" s="103"/>
      <c r="L37" s="11"/>
      <c r="M37" s="11"/>
      <c r="N37" s="11"/>
    </row>
    <row r="38" spans="1:14" x14ac:dyDescent="0.2">
      <c r="C38" s="24"/>
      <c r="D38" s="47"/>
      <c r="E38" s="265">
        <v>37042</v>
      </c>
      <c r="F38" s="47"/>
      <c r="G38" s="48"/>
      <c r="H38" s="408">
        <v>237513.04</v>
      </c>
      <c r="J38" s="102"/>
      <c r="K38" s="14"/>
      <c r="L38" s="14"/>
      <c r="M38" s="14"/>
      <c r="N38" s="16"/>
    </row>
    <row r="39" spans="1:14" x14ac:dyDescent="0.2">
      <c r="C39" s="14"/>
      <c r="D39" s="47"/>
      <c r="E39" s="57">
        <v>37053</v>
      </c>
      <c r="F39" s="47"/>
      <c r="G39" s="47"/>
      <c r="H39" s="137">
        <f>+H38+H37</f>
        <v>238768.36000000002</v>
      </c>
      <c r="J39" s="102"/>
      <c r="K39" s="15"/>
      <c r="L39" s="15"/>
      <c r="M39" s="15"/>
      <c r="N39" s="46"/>
    </row>
    <row r="40" spans="1:14" x14ac:dyDescent="0.2">
      <c r="C40" s="14"/>
      <c r="D40" s="50"/>
      <c r="E40" s="50"/>
      <c r="F40" s="57"/>
      <c r="G40" s="50"/>
      <c r="H40" s="106"/>
      <c r="I40" s="24"/>
      <c r="J40" s="102"/>
      <c r="K40" s="48"/>
      <c r="L40" s="47"/>
      <c r="M40" s="48"/>
      <c r="N40" s="46"/>
    </row>
    <row r="41" spans="1:14" x14ac:dyDescent="0.2">
      <c r="C41" s="14"/>
      <c r="D41" s="50"/>
      <c r="E41" s="50"/>
      <c r="F41" s="57"/>
      <c r="G41" s="50"/>
      <c r="H41" s="111"/>
      <c r="I41" s="24"/>
      <c r="J41" s="102"/>
      <c r="K41" s="47"/>
      <c r="L41" s="47"/>
      <c r="M41" s="47"/>
      <c r="N41" s="24"/>
    </row>
    <row r="42" spans="1:14" x14ac:dyDescent="0.2">
      <c r="A42" s="101"/>
      <c r="B42" s="11"/>
      <c r="C42" s="11"/>
      <c r="D42" s="11"/>
      <c r="E42" s="11"/>
      <c r="F42" s="11"/>
      <c r="G42" s="11"/>
      <c r="H42" s="11"/>
      <c r="J42" s="102"/>
      <c r="K42" s="50"/>
      <c r="L42" s="50"/>
      <c r="M42" s="50"/>
      <c r="N42" s="106"/>
    </row>
    <row r="43" spans="1:14" x14ac:dyDescent="0.2">
      <c r="A43" s="101"/>
      <c r="B43" s="11"/>
      <c r="C43" s="11"/>
      <c r="D43" s="11"/>
      <c r="E43" s="11"/>
      <c r="F43" s="11"/>
      <c r="G43" s="11"/>
      <c r="H43" s="11"/>
      <c r="J43" s="102"/>
      <c r="K43" s="50"/>
      <c r="L43" s="50"/>
      <c r="M43" s="50"/>
      <c r="N43" s="106"/>
    </row>
    <row r="44" spans="1:14" x14ac:dyDescent="0.2">
      <c r="A44" s="101"/>
      <c r="B44" s="11"/>
      <c r="C44" s="11"/>
      <c r="D44" s="11"/>
      <c r="E44" s="11"/>
      <c r="F44" s="11"/>
      <c r="G44" s="11"/>
      <c r="H44" s="11"/>
      <c r="J44" s="102"/>
    </row>
    <row r="45" spans="1:14" x14ac:dyDescent="0.2">
      <c r="A45" s="101"/>
      <c r="B45" s="11"/>
      <c r="C45" s="11"/>
      <c r="D45" s="11"/>
      <c r="E45" s="11"/>
      <c r="F45" s="11"/>
      <c r="G45" s="11"/>
      <c r="H45" s="11"/>
      <c r="J45" s="102"/>
    </row>
    <row r="46" spans="1:14" x14ac:dyDescent="0.2">
      <c r="A46" s="101"/>
      <c r="B46" s="11"/>
      <c r="C46" s="11"/>
      <c r="D46" s="11"/>
      <c r="E46" s="11"/>
      <c r="F46" s="11"/>
      <c r="G46" s="11"/>
      <c r="H46" s="11"/>
      <c r="J46" s="102"/>
      <c r="L46" s="2"/>
    </row>
    <row r="47" spans="1:14" x14ac:dyDescent="0.2">
      <c r="A47" s="101"/>
      <c r="B47" s="11"/>
      <c r="C47" s="11"/>
      <c r="D47" s="11"/>
      <c r="E47" s="11"/>
      <c r="F47" s="11"/>
      <c r="G47" s="11"/>
      <c r="H47" s="11"/>
      <c r="J47" s="102"/>
      <c r="L47" s="2"/>
    </row>
    <row r="48" spans="1:14" x14ac:dyDescent="0.2">
      <c r="A48" s="101"/>
      <c r="B48" s="11"/>
      <c r="C48" s="11"/>
      <c r="D48" s="11"/>
      <c r="E48" s="11"/>
      <c r="F48" s="11"/>
      <c r="G48" s="11"/>
      <c r="H48" s="11"/>
      <c r="J48" s="102"/>
      <c r="K48" s="4"/>
      <c r="L48" s="38"/>
      <c r="M48" s="4"/>
    </row>
    <row r="49" spans="1:15" x14ac:dyDescent="0.2">
      <c r="A49" s="101"/>
      <c r="B49" s="11"/>
      <c r="C49" s="11"/>
      <c r="D49" s="11"/>
      <c r="E49" s="11"/>
      <c r="F49" s="11"/>
      <c r="G49" s="11"/>
      <c r="H49" s="11"/>
      <c r="I49" s="40"/>
      <c r="J49" s="102"/>
      <c r="K49" s="6"/>
      <c r="L49" s="6"/>
      <c r="M49" s="6"/>
    </row>
    <row r="50" spans="1:15" x14ac:dyDescent="0.2">
      <c r="A50" s="101"/>
      <c r="B50" s="11"/>
      <c r="C50" s="11"/>
      <c r="D50" s="11"/>
      <c r="E50" s="11"/>
      <c r="F50" s="11"/>
      <c r="G50" s="11"/>
      <c r="H50" s="11"/>
      <c r="I50" s="11"/>
      <c r="J50" s="102"/>
      <c r="K50" s="11"/>
      <c r="L50" s="11"/>
      <c r="M50" s="11"/>
      <c r="N50" s="11"/>
      <c r="O50" s="16"/>
    </row>
    <row r="51" spans="1:15" x14ac:dyDescent="0.2">
      <c r="A51" s="101"/>
      <c r="B51" s="11"/>
      <c r="C51" s="11"/>
      <c r="D51" s="11"/>
      <c r="E51" s="11"/>
      <c r="F51" s="11"/>
      <c r="G51" s="11"/>
      <c r="H51" s="11"/>
      <c r="I51" s="11"/>
      <c r="J51" s="102"/>
      <c r="K51" s="11"/>
      <c r="L51" s="11"/>
      <c r="M51" s="11"/>
      <c r="N51" s="11"/>
    </row>
    <row r="52" spans="1:15" x14ac:dyDescent="0.2">
      <c r="A52" s="101"/>
      <c r="B52" s="11"/>
      <c r="C52" s="11"/>
      <c r="D52" s="11"/>
      <c r="E52" s="11"/>
      <c r="F52" s="11"/>
      <c r="G52" s="11"/>
      <c r="H52" s="11"/>
      <c r="I52" s="11"/>
      <c r="J52" s="102"/>
      <c r="K52" s="11"/>
      <c r="L52" s="11"/>
      <c r="M52" s="11"/>
      <c r="N52" s="11"/>
    </row>
    <row r="53" spans="1:15" x14ac:dyDescent="0.2">
      <c r="A53" s="101"/>
      <c r="B53" s="11"/>
      <c r="C53" s="11"/>
      <c r="D53" s="11"/>
      <c r="E53" s="103"/>
      <c r="F53" s="11"/>
      <c r="G53" s="11"/>
      <c r="H53" s="11"/>
      <c r="I53" s="11"/>
      <c r="J53" s="102"/>
      <c r="K53" s="11"/>
      <c r="L53" s="11"/>
      <c r="M53" s="11"/>
      <c r="N53" s="11"/>
    </row>
    <row r="54" spans="1:15" x14ac:dyDescent="0.2">
      <c r="A54" s="101"/>
      <c r="B54" s="11"/>
      <c r="C54" s="11"/>
      <c r="D54" s="11"/>
      <c r="E54" s="103"/>
      <c r="F54" s="11"/>
      <c r="G54" s="11"/>
      <c r="H54" s="11"/>
      <c r="I54" s="11"/>
      <c r="J54" s="102"/>
      <c r="K54" s="11"/>
      <c r="L54" s="11"/>
      <c r="M54" s="11"/>
      <c r="N54" s="11"/>
    </row>
    <row r="55" spans="1:15" x14ac:dyDescent="0.2">
      <c r="A55" s="101"/>
      <c r="B55" s="11"/>
      <c r="C55" s="11"/>
      <c r="D55" s="11"/>
      <c r="E55" s="11"/>
      <c r="F55" s="11"/>
      <c r="G55" s="11"/>
      <c r="H55" s="11"/>
      <c r="I55" s="11"/>
      <c r="J55" s="102"/>
      <c r="K55" s="11"/>
      <c r="L55" s="11"/>
      <c r="M55" s="11"/>
      <c r="N55" s="11"/>
    </row>
    <row r="56" spans="1:15" x14ac:dyDescent="0.2">
      <c r="A56" s="101"/>
      <c r="B56" s="11"/>
      <c r="C56" s="11"/>
      <c r="D56" s="11"/>
      <c r="E56" s="11"/>
      <c r="F56" s="11"/>
      <c r="G56" s="11"/>
      <c r="H56" s="11"/>
      <c r="I56" s="11"/>
      <c r="J56" s="102"/>
      <c r="K56" s="11"/>
      <c r="L56" s="11"/>
      <c r="M56" s="11"/>
      <c r="N56" s="11"/>
    </row>
    <row r="57" spans="1:15" x14ac:dyDescent="0.2">
      <c r="A57" s="101"/>
      <c r="B57" s="11"/>
      <c r="C57" s="11"/>
      <c r="D57" s="11"/>
      <c r="E57" s="11"/>
      <c r="F57" s="11"/>
      <c r="G57" s="11"/>
      <c r="H57" s="11"/>
      <c r="I57" s="11"/>
      <c r="J57" s="102"/>
      <c r="K57" s="11"/>
      <c r="L57" s="11"/>
      <c r="M57" s="11"/>
      <c r="N57" s="11"/>
    </row>
    <row r="58" spans="1:15" x14ac:dyDescent="0.2">
      <c r="A58" s="101"/>
      <c r="B58" s="11"/>
      <c r="C58" s="11"/>
      <c r="D58" s="11"/>
      <c r="E58" s="11"/>
      <c r="F58" s="11"/>
      <c r="G58" s="11"/>
      <c r="H58" s="11"/>
      <c r="I58" s="11"/>
      <c r="J58" s="102"/>
      <c r="K58" s="11"/>
      <c r="L58" s="11"/>
      <c r="M58" s="11"/>
      <c r="N58" s="11"/>
    </row>
    <row r="59" spans="1:15" x14ac:dyDescent="0.2">
      <c r="A59" s="107"/>
      <c r="B59" s="11"/>
      <c r="C59" s="11"/>
      <c r="D59" s="11"/>
      <c r="E59" s="11"/>
      <c r="F59" s="11"/>
      <c r="G59" s="11"/>
      <c r="H59" s="11"/>
      <c r="I59" s="11"/>
      <c r="J59" s="102"/>
      <c r="K59" s="11"/>
      <c r="L59" s="11"/>
      <c r="M59" s="11"/>
      <c r="N59" s="11"/>
    </row>
    <row r="60" spans="1:15" x14ac:dyDescent="0.2">
      <c r="A60" s="107"/>
      <c r="B60" s="11"/>
      <c r="C60" s="11"/>
      <c r="D60" s="11"/>
      <c r="E60" s="11"/>
      <c r="F60" s="11"/>
      <c r="G60" s="11"/>
      <c r="H60" s="11"/>
      <c r="I60" s="11"/>
      <c r="J60" s="102"/>
      <c r="K60" s="11"/>
      <c r="L60" s="11"/>
      <c r="M60" s="11"/>
      <c r="N60" s="11"/>
    </row>
    <row r="61" spans="1:15" x14ac:dyDescent="0.2">
      <c r="A61" s="107"/>
      <c r="B61" s="11"/>
      <c r="C61" s="11"/>
      <c r="D61" s="11"/>
      <c r="E61" s="11"/>
      <c r="F61" s="11"/>
      <c r="G61" s="11"/>
      <c r="H61" s="11"/>
      <c r="I61" s="11"/>
      <c r="J61" s="102"/>
      <c r="K61" s="11"/>
      <c r="L61" s="11"/>
      <c r="M61" s="11"/>
      <c r="N61" s="11"/>
    </row>
    <row r="62" spans="1:15" x14ac:dyDescent="0.2">
      <c r="A62" s="107"/>
      <c r="B62" s="11"/>
      <c r="C62" s="11"/>
      <c r="D62" s="11"/>
      <c r="E62" s="11"/>
      <c r="F62" s="11"/>
      <c r="G62" s="11"/>
      <c r="H62" s="11"/>
      <c r="I62" s="11"/>
      <c r="J62" s="102"/>
      <c r="K62" s="11"/>
      <c r="L62" s="11"/>
      <c r="M62" s="11"/>
      <c r="N62" s="11"/>
    </row>
    <row r="63" spans="1:15" x14ac:dyDescent="0.2">
      <c r="A63" s="107"/>
      <c r="B63" s="11"/>
      <c r="C63" s="11"/>
      <c r="D63" s="11"/>
      <c r="E63" s="11"/>
      <c r="F63" s="11"/>
      <c r="G63" s="11"/>
      <c r="H63" s="11"/>
      <c r="I63" s="11"/>
      <c r="J63" s="102"/>
      <c r="K63" s="11"/>
      <c r="L63" s="11"/>
      <c r="M63" s="11"/>
      <c r="N63" s="11"/>
    </row>
    <row r="64" spans="1:15" x14ac:dyDescent="0.2">
      <c r="A64" s="107"/>
      <c r="B64" s="11"/>
      <c r="C64" s="11"/>
      <c r="D64" s="108"/>
      <c r="E64" s="11"/>
      <c r="F64" s="11"/>
      <c r="G64" s="11"/>
      <c r="H64" s="11"/>
      <c r="I64" s="11"/>
      <c r="J64" s="102"/>
      <c r="K64" s="11"/>
      <c r="L64" s="11"/>
      <c r="M64" s="11"/>
      <c r="N64" s="11"/>
      <c r="O64" s="16"/>
    </row>
    <row r="65" spans="1:14" x14ac:dyDescent="0.2">
      <c r="A65" s="101"/>
      <c r="B65" s="11"/>
      <c r="C65" s="11"/>
      <c r="D65" s="108"/>
      <c r="E65" s="11"/>
      <c r="F65" s="11"/>
      <c r="G65" s="11"/>
      <c r="H65" s="11"/>
      <c r="I65" s="11"/>
      <c r="J65" s="102"/>
      <c r="K65" s="11"/>
      <c r="L65" s="11"/>
      <c r="M65" s="11"/>
      <c r="N65" s="11"/>
    </row>
    <row r="66" spans="1:14" x14ac:dyDescent="0.2">
      <c r="A66" s="101"/>
      <c r="B66" s="11"/>
      <c r="C66" s="11"/>
      <c r="D66" s="11"/>
      <c r="E66" s="11"/>
      <c r="F66" s="11"/>
      <c r="G66" s="11"/>
      <c r="H66" s="11"/>
      <c r="I66" s="11"/>
      <c r="J66" s="102"/>
      <c r="K66" s="11"/>
      <c r="L66" s="11"/>
      <c r="M66" s="11"/>
      <c r="N66" s="11"/>
    </row>
    <row r="67" spans="1:14" x14ac:dyDescent="0.2">
      <c r="A67" s="101"/>
      <c r="B67" s="11"/>
      <c r="C67" s="11"/>
      <c r="D67" s="11"/>
      <c r="E67" s="11"/>
      <c r="F67" s="11"/>
      <c r="G67" s="11"/>
      <c r="H67" s="11"/>
      <c r="I67" s="11"/>
      <c r="J67" s="102"/>
      <c r="K67" s="11"/>
      <c r="L67" s="11"/>
      <c r="M67" s="11"/>
      <c r="N67" s="11"/>
    </row>
    <row r="68" spans="1:14" x14ac:dyDescent="0.2">
      <c r="A68" s="101"/>
      <c r="B68" s="11"/>
      <c r="C68" s="11"/>
      <c r="D68" s="11"/>
      <c r="E68" s="11"/>
      <c r="F68" s="11"/>
      <c r="G68" s="11"/>
      <c r="H68" s="11"/>
      <c r="I68" s="11"/>
      <c r="J68" s="102"/>
      <c r="K68" s="11"/>
      <c r="L68" s="11"/>
      <c r="M68" s="11"/>
      <c r="N68" s="11"/>
    </row>
    <row r="69" spans="1:14" x14ac:dyDescent="0.2">
      <c r="A69" s="101"/>
      <c r="B69" s="11"/>
      <c r="C69" s="11"/>
      <c r="D69" s="11"/>
      <c r="E69" s="11"/>
      <c r="F69" s="11"/>
      <c r="G69" s="11"/>
      <c r="H69" s="11"/>
      <c r="I69" s="11"/>
      <c r="J69" s="102"/>
      <c r="K69" s="11"/>
      <c r="L69" s="11"/>
      <c r="M69" s="11"/>
      <c r="N69" s="11"/>
    </row>
    <row r="70" spans="1:14" x14ac:dyDescent="0.2">
      <c r="A70" s="101"/>
      <c r="B70" s="11"/>
      <c r="C70" s="11"/>
      <c r="D70" s="11"/>
      <c r="E70" s="11"/>
      <c r="F70" s="11"/>
      <c r="G70" s="11"/>
      <c r="H70" s="11"/>
      <c r="J70" s="102"/>
      <c r="K70" s="11"/>
      <c r="L70" s="11"/>
      <c r="M70" s="11"/>
      <c r="N70" s="11"/>
    </row>
    <row r="71" spans="1:14" x14ac:dyDescent="0.2">
      <c r="A71" s="101"/>
      <c r="B71" s="11"/>
      <c r="C71" s="11"/>
      <c r="D71" s="11"/>
      <c r="E71" s="11"/>
      <c r="F71" s="11"/>
      <c r="G71" s="11"/>
      <c r="H71" s="11"/>
      <c r="J71" s="102"/>
      <c r="K71" s="11"/>
      <c r="L71" s="11"/>
      <c r="M71" s="11"/>
      <c r="N71" s="11"/>
    </row>
    <row r="72" spans="1:14" x14ac:dyDescent="0.2">
      <c r="A72" s="101"/>
      <c r="B72" s="11"/>
      <c r="C72" s="11"/>
      <c r="D72" s="11"/>
      <c r="E72" s="11"/>
      <c r="F72" s="11"/>
      <c r="G72" s="11"/>
      <c r="H72" s="11"/>
      <c r="J72" s="102"/>
      <c r="K72" s="11"/>
      <c r="L72" s="11"/>
      <c r="M72" s="11"/>
      <c r="N72" s="11"/>
    </row>
    <row r="73" spans="1:14" x14ac:dyDescent="0.2">
      <c r="A73" s="101"/>
      <c r="B73" s="11"/>
      <c r="C73" s="11"/>
      <c r="D73" s="11"/>
      <c r="E73" s="11"/>
      <c r="F73" s="11"/>
      <c r="G73" s="11"/>
      <c r="H73" s="11"/>
      <c r="J73" s="102"/>
      <c r="K73" s="11"/>
      <c r="L73" s="11"/>
      <c r="M73" s="11"/>
      <c r="N73" s="11"/>
    </row>
    <row r="74" spans="1:14" x14ac:dyDescent="0.2">
      <c r="A74" s="101"/>
      <c r="B74" s="11"/>
      <c r="C74" s="11"/>
      <c r="D74" s="11"/>
      <c r="E74" s="11"/>
      <c r="F74" s="11"/>
      <c r="G74" s="11"/>
      <c r="H74" s="11"/>
      <c r="J74" s="102"/>
      <c r="K74" s="11"/>
      <c r="L74" s="11"/>
      <c r="M74" s="11"/>
      <c r="N74" s="11"/>
    </row>
    <row r="75" spans="1:14" x14ac:dyDescent="0.2">
      <c r="A75" s="101"/>
      <c r="B75" s="11"/>
      <c r="C75" s="11"/>
      <c r="D75" s="11"/>
      <c r="E75" s="11"/>
      <c r="F75" s="11"/>
      <c r="G75" s="11"/>
      <c r="H75" s="11"/>
      <c r="J75" s="102"/>
      <c r="K75" s="11"/>
      <c r="L75" s="11"/>
      <c r="M75" s="11"/>
      <c r="N75" s="11"/>
    </row>
    <row r="76" spans="1:14" x14ac:dyDescent="0.2">
      <c r="A76" s="101"/>
      <c r="B76" s="11"/>
      <c r="C76" s="11"/>
      <c r="D76" s="11"/>
      <c r="E76" s="11"/>
      <c r="F76" s="11"/>
      <c r="G76" s="11"/>
      <c r="H76" s="11"/>
      <c r="I76" s="11"/>
      <c r="J76" s="102"/>
      <c r="K76" s="11"/>
      <c r="L76" s="11"/>
      <c r="M76" s="11"/>
      <c r="N76" s="11"/>
    </row>
    <row r="77" spans="1:14" x14ac:dyDescent="0.2">
      <c r="A77" s="101"/>
      <c r="B77" s="11"/>
      <c r="C77" s="11"/>
      <c r="D77" s="11"/>
      <c r="E77" s="11"/>
      <c r="F77" s="11"/>
      <c r="G77" s="11"/>
      <c r="H77" s="11"/>
      <c r="I77" s="11"/>
      <c r="J77" s="102"/>
      <c r="K77" s="11"/>
      <c r="L77" s="11"/>
      <c r="M77" s="11"/>
      <c r="N77" s="11"/>
    </row>
    <row r="78" spans="1:14" x14ac:dyDescent="0.2">
      <c r="A78" s="101"/>
      <c r="B78" s="11"/>
      <c r="C78" s="11"/>
      <c r="D78" s="11"/>
      <c r="E78" s="11"/>
      <c r="F78" s="11"/>
      <c r="G78" s="11"/>
      <c r="H78" s="11"/>
      <c r="I78" s="11"/>
      <c r="J78" s="102"/>
      <c r="K78" s="11"/>
      <c r="L78" s="11"/>
      <c r="M78" s="11"/>
      <c r="N78" s="11"/>
    </row>
    <row r="79" spans="1:14" x14ac:dyDescent="0.2">
      <c r="A79" s="101"/>
      <c r="B79" s="11"/>
      <c r="C79" s="11"/>
      <c r="D79" s="11"/>
      <c r="E79" s="11"/>
      <c r="F79" s="11"/>
      <c r="G79" s="11"/>
      <c r="H79" s="11"/>
      <c r="I79" s="11"/>
      <c r="J79" s="102"/>
      <c r="K79" s="11"/>
      <c r="L79" s="11"/>
      <c r="M79" s="11"/>
      <c r="N79" s="11"/>
    </row>
    <row r="80" spans="1:14" x14ac:dyDescent="0.2">
      <c r="A80" s="101"/>
      <c r="B80" s="11"/>
      <c r="C80" s="11"/>
      <c r="D80" s="11"/>
      <c r="E80" s="11"/>
      <c r="F80" s="11"/>
      <c r="G80" s="11"/>
      <c r="H80" s="11"/>
      <c r="I80" s="11"/>
      <c r="J80" s="102"/>
      <c r="K80" s="11"/>
      <c r="L80" s="11"/>
      <c r="M80" s="11"/>
      <c r="N80" s="11"/>
    </row>
    <row r="81" spans="1:14" x14ac:dyDescent="0.2">
      <c r="A81" s="101"/>
      <c r="B81" s="11"/>
      <c r="C81" s="11"/>
      <c r="D81" s="11"/>
      <c r="E81" s="11"/>
      <c r="F81" s="11"/>
      <c r="G81" s="11"/>
      <c r="H81" s="11"/>
      <c r="I81" s="11"/>
      <c r="J81" s="102"/>
      <c r="K81" s="11"/>
      <c r="L81" s="11"/>
      <c r="M81" s="11"/>
      <c r="N81" s="11"/>
    </row>
    <row r="82" spans="1:14" x14ac:dyDescent="0.2">
      <c r="A82" s="101"/>
      <c r="B82" s="11"/>
      <c r="C82" s="11"/>
      <c r="D82" s="11"/>
      <c r="E82" s="11"/>
      <c r="F82" s="11"/>
      <c r="G82" s="11"/>
      <c r="H82" s="11"/>
      <c r="I82" s="11"/>
      <c r="J82" s="102"/>
      <c r="K82" s="24"/>
      <c r="L82" s="24"/>
      <c r="M82" s="24"/>
      <c r="N82" s="25"/>
    </row>
    <row r="83" spans="1:14" x14ac:dyDescent="0.2">
      <c r="A83" s="101"/>
      <c r="B83" s="11"/>
      <c r="C83" s="11"/>
      <c r="D83" s="11"/>
      <c r="E83" s="11"/>
      <c r="F83" s="11"/>
      <c r="G83" s="11"/>
      <c r="H83" s="11"/>
      <c r="I83" s="11"/>
      <c r="J83" s="102"/>
      <c r="K83" s="15"/>
      <c r="L83" s="15"/>
      <c r="M83" s="15"/>
      <c r="N83" s="46"/>
    </row>
    <row r="84" spans="1:14" x14ac:dyDescent="0.2">
      <c r="A84" s="101"/>
      <c r="B84" s="11"/>
      <c r="C84" s="11"/>
      <c r="D84" s="11"/>
      <c r="E84" s="11"/>
      <c r="F84" s="11"/>
      <c r="G84" s="11"/>
      <c r="H84" s="11"/>
      <c r="I84" s="11"/>
      <c r="J84" s="102"/>
      <c r="K84" s="48"/>
      <c r="L84" s="47"/>
      <c r="M84" s="48"/>
      <c r="N84" s="46"/>
    </row>
    <row r="85" spans="1:14" x14ac:dyDescent="0.2">
      <c r="A85" s="101"/>
      <c r="B85" s="11"/>
      <c r="C85" s="11"/>
      <c r="D85" s="11"/>
      <c r="E85" s="11"/>
      <c r="F85" s="11"/>
      <c r="G85" s="11"/>
      <c r="H85" s="11"/>
      <c r="I85" s="11"/>
      <c r="J85" s="102"/>
      <c r="K85" s="47"/>
      <c r="L85" s="47"/>
      <c r="M85" s="47"/>
      <c r="N85" s="24"/>
    </row>
    <row r="86" spans="1:14" x14ac:dyDescent="0.2">
      <c r="A86" s="101"/>
      <c r="B86" s="11"/>
      <c r="C86" s="11"/>
      <c r="D86" s="11"/>
      <c r="E86" s="11"/>
      <c r="F86" s="11"/>
      <c r="G86" s="11"/>
      <c r="H86" s="11"/>
      <c r="I86" s="11"/>
      <c r="J86" s="102"/>
      <c r="K86" s="50"/>
      <c r="L86" s="50"/>
      <c r="M86" s="50"/>
      <c r="N86" s="106"/>
    </row>
    <row r="87" spans="1:14" x14ac:dyDescent="0.2">
      <c r="A87" s="101"/>
      <c r="B87" s="11"/>
      <c r="C87" s="11"/>
      <c r="D87" s="11"/>
      <c r="E87" s="11"/>
      <c r="F87" s="11"/>
      <c r="G87" s="11"/>
      <c r="H87" s="11"/>
      <c r="I87" s="11"/>
      <c r="J87" s="102"/>
      <c r="K87" s="50"/>
      <c r="L87" s="50"/>
      <c r="M87" s="50"/>
      <c r="N87" s="106"/>
    </row>
    <row r="88" spans="1:14" x14ac:dyDescent="0.2">
      <c r="A88" s="101"/>
      <c r="B88" s="11"/>
      <c r="C88" s="11"/>
      <c r="D88" s="11"/>
      <c r="E88" s="11"/>
      <c r="F88" s="11"/>
      <c r="G88" s="11"/>
      <c r="H88" s="11"/>
      <c r="J88" s="102"/>
    </row>
    <row r="89" spans="1:14" x14ac:dyDescent="0.2">
      <c r="A89" s="41"/>
      <c r="B89" s="11"/>
      <c r="C89" s="11"/>
      <c r="D89" s="11"/>
      <c r="E89" s="11"/>
      <c r="F89" s="11"/>
      <c r="G89" s="11"/>
      <c r="H89" s="11"/>
      <c r="J89" s="104"/>
      <c r="L89" s="2"/>
    </row>
    <row r="90" spans="1:14" x14ac:dyDescent="0.2">
      <c r="A90" s="45"/>
      <c r="C90" s="14"/>
      <c r="D90" s="14"/>
      <c r="E90" s="14"/>
      <c r="F90" s="14"/>
      <c r="G90" s="14"/>
      <c r="H90" s="16"/>
      <c r="J90" s="38"/>
      <c r="K90" s="4"/>
      <c r="L90" s="38"/>
      <c r="M90" s="4"/>
    </row>
    <row r="91" spans="1:14" x14ac:dyDescent="0.2">
      <c r="C91" s="15"/>
      <c r="D91" s="15"/>
      <c r="E91" s="15"/>
      <c r="F91" s="15"/>
      <c r="G91" s="15"/>
      <c r="H91" s="46"/>
      <c r="I91" s="40"/>
      <c r="J91" s="6"/>
      <c r="K91" s="6"/>
      <c r="L91" s="6"/>
      <c r="M91" s="6"/>
    </row>
    <row r="92" spans="1:14" x14ac:dyDescent="0.2">
      <c r="I92" s="11"/>
      <c r="J92" s="11"/>
      <c r="K92" s="11"/>
      <c r="L92" s="11"/>
      <c r="M92" s="11"/>
      <c r="N92" s="11"/>
    </row>
    <row r="93" spans="1:14" x14ac:dyDescent="0.2">
      <c r="G93" s="41"/>
      <c r="H93" s="11"/>
      <c r="I93" s="11"/>
      <c r="J93" s="11"/>
      <c r="K93" s="11"/>
      <c r="L93" s="11"/>
      <c r="M93" s="11"/>
      <c r="N93" s="11"/>
    </row>
    <row r="94" spans="1:14" x14ac:dyDescent="0.2">
      <c r="G94" s="41"/>
      <c r="H94" s="11"/>
      <c r="I94" s="11"/>
      <c r="J94" s="11"/>
      <c r="K94" s="11"/>
      <c r="L94" s="11"/>
      <c r="M94" s="11"/>
      <c r="N94" s="11"/>
    </row>
    <row r="95" spans="1:14" x14ac:dyDescent="0.2">
      <c r="G95" s="41"/>
      <c r="H95" s="11"/>
      <c r="I95" s="11"/>
      <c r="J95" s="11"/>
      <c r="K95" s="11"/>
      <c r="L95" s="11"/>
      <c r="M95" s="11"/>
      <c r="N95" s="11"/>
    </row>
    <row r="96" spans="1:14" x14ac:dyDescent="0.2">
      <c r="G96" s="41"/>
      <c r="H96" s="11"/>
      <c r="I96" s="11"/>
      <c r="J96" s="11"/>
      <c r="K96" s="11"/>
      <c r="L96" s="11"/>
      <c r="M96" s="11"/>
      <c r="N96" s="11"/>
    </row>
    <row r="97" spans="7:14" x14ac:dyDescent="0.2">
      <c r="G97" s="41"/>
      <c r="H97" s="11"/>
      <c r="I97" s="11"/>
      <c r="J97" s="11"/>
      <c r="K97" s="11"/>
      <c r="L97" s="11"/>
      <c r="M97" s="11"/>
      <c r="N97" s="11"/>
    </row>
    <row r="98" spans="7:14" x14ac:dyDescent="0.2">
      <c r="G98" s="41"/>
      <c r="H98" s="11"/>
      <c r="I98" s="11"/>
      <c r="J98" s="11"/>
      <c r="K98" s="11"/>
      <c r="L98" s="11"/>
      <c r="M98" s="11"/>
      <c r="N98" s="11"/>
    </row>
    <row r="99" spans="7:14" x14ac:dyDescent="0.2">
      <c r="G99" s="41"/>
      <c r="H99" s="11"/>
      <c r="I99" s="11"/>
      <c r="J99" s="11"/>
      <c r="K99" s="11"/>
      <c r="L99" s="11"/>
      <c r="M99" s="11"/>
      <c r="N99" s="11"/>
    </row>
    <row r="100" spans="7:14" x14ac:dyDescent="0.2">
      <c r="G100" s="41"/>
      <c r="H100" s="11"/>
      <c r="I100" s="11"/>
      <c r="J100" s="11"/>
      <c r="K100" s="11"/>
      <c r="L100" s="11"/>
      <c r="M100" s="11"/>
      <c r="N100" s="11"/>
    </row>
    <row r="101" spans="7:14" x14ac:dyDescent="0.2">
      <c r="G101" s="41"/>
      <c r="H101" s="11"/>
      <c r="I101" s="11"/>
      <c r="J101" s="11"/>
      <c r="K101" s="11"/>
      <c r="L101" s="11"/>
      <c r="M101" s="11"/>
      <c r="N101" s="11"/>
    </row>
    <row r="102" spans="7:14" x14ac:dyDescent="0.2">
      <c r="G102" s="41"/>
      <c r="H102" s="11"/>
      <c r="I102" s="11"/>
      <c r="J102" s="11"/>
      <c r="K102" s="11"/>
      <c r="L102" s="11"/>
      <c r="M102" s="11"/>
      <c r="N102" s="11"/>
    </row>
    <row r="103" spans="7:14" x14ac:dyDescent="0.2">
      <c r="G103" s="41"/>
      <c r="H103" s="11"/>
      <c r="I103" s="11"/>
      <c r="J103" s="11"/>
      <c r="K103" s="11"/>
      <c r="L103" s="11"/>
      <c r="M103" s="11"/>
      <c r="N103" s="11"/>
    </row>
    <row r="104" spans="7:14" x14ac:dyDescent="0.2">
      <c r="G104" s="41"/>
      <c r="H104" s="11"/>
      <c r="I104" s="11"/>
      <c r="J104" s="11"/>
      <c r="K104" s="11"/>
      <c r="L104" s="11"/>
      <c r="M104" s="11"/>
      <c r="N104" s="11"/>
    </row>
    <row r="105" spans="7:14" x14ac:dyDescent="0.2">
      <c r="G105" s="41"/>
      <c r="H105" s="11"/>
      <c r="I105" s="11"/>
      <c r="J105" s="11"/>
      <c r="K105" s="11"/>
      <c r="L105" s="11"/>
      <c r="M105" s="11"/>
      <c r="N105" s="11"/>
    </row>
    <row r="106" spans="7:14" x14ac:dyDescent="0.2">
      <c r="G106" s="41"/>
      <c r="H106" s="11"/>
      <c r="I106" s="11"/>
      <c r="J106" s="11"/>
      <c r="K106" s="11"/>
      <c r="L106" s="11"/>
      <c r="M106" s="11"/>
      <c r="N106" s="11"/>
    </row>
    <row r="107" spans="7:14" x14ac:dyDescent="0.2">
      <c r="G107" s="41"/>
      <c r="H107" s="11"/>
      <c r="I107" s="11"/>
      <c r="J107" s="11"/>
      <c r="K107" s="11"/>
      <c r="L107" s="11"/>
      <c r="M107" s="11"/>
      <c r="N107" s="11"/>
    </row>
    <row r="108" spans="7:14" x14ac:dyDescent="0.2">
      <c r="G108" s="41"/>
      <c r="H108" s="11"/>
      <c r="I108" s="11"/>
      <c r="J108" s="11"/>
      <c r="K108" s="11"/>
      <c r="L108" s="11"/>
      <c r="M108" s="11"/>
      <c r="N108" s="11"/>
    </row>
    <row r="109" spans="7:14" x14ac:dyDescent="0.2">
      <c r="G109" s="41"/>
      <c r="H109" s="11"/>
      <c r="I109" s="11"/>
      <c r="J109" s="11"/>
      <c r="K109" s="11"/>
      <c r="L109" s="11"/>
      <c r="M109" s="11"/>
      <c r="N109" s="11"/>
    </row>
    <row r="110" spans="7:14" x14ac:dyDescent="0.2">
      <c r="G110" s="41"/>
      <c r="H110" s="11"/>
      <c r="I110" s="11"/>
      <c r="J110" s="11"/>
      <c r="K110" s="11"/>
      <c r="L110" s="11"/>
      <c r="M110" s="11"/>
      <c r="N110" s="11"/>
    </row>
    <row r="111" spans="7:14" x14ac:dyDescent="0.2">
      <c r="G111" s="41"/>
      <c r="H111" s="11"/>
      <c r="I111" s="11"/>
      <c r="J111" s="11"/>
      <c r="K111" s="11"/>
      <c r="L111" s="11"/>
      <c r="M111" s="11"/>
      <c r="N111" s="11"/>
    </row>
    <row r="112" spans="7:14" x14ac:dyDescent="0.2">
      <c r="G112" s="41"/>
      <c r="H112" s="11"/>
      <c r="I112" s="11"/>
      <c r="J112" s="11"/>
      <c r="K112" s="11"/>
      <c r="L112" s="11"/>
      <c r="M112" s="11"/>
      <c r="N112" s="11"/>
    </row>
    <row r="113" spans="7:14" x14ac:dyDescent="0.2">
      <c r="G113" s="41"/>
      <c r="H113" s="11"/>
      <c r="I113" s="11"/>
      <c r="J113" s="11"/>
      <c r="K113" s="11"/>
      <c r="L113" s="11"/>
      <c r="M113" s="11"/>
      <c r="N113" s="11"/>
    </row>
    <row r="114" spans="7:14" x14ac:dyDescent="0.2">
      <c r="G114" s="41"/>
      <c r="H114" s="11"/>
      <c r="I114" s="11"/>
      <c r="J114" s="11"/>
      <c r="K114" s="11"/>
      <c r="L114" s="11"/>
      <c r="M114" s="11"/>
      <c r="N114" s="11"/>
    </row>
    <row r="115" spans="7:14" x14ac:dyDescent="0.2">
      <c r="G115" s="41"/>
      <c r="H115" s="11"/>
      <c r="I115" s="11"/>
      <c r="J115" s="11"/>
      <c r="K115" s="11"/>
      <c r="L115" s="11"/>
      <c r="M115" s="11"/>
      <c r="N115" s="11"/>
    </row>
    <row r="116" spans="7:14" x14ac:dyDescent="0.2">
      <c r="G116" s="41"/>
      <c r="H116" s="11"/>
      <c r="I116" s="11"/>
      <c r="J116" s="11"/>
      <c r="K116" s="11"/>
      <c r="L116" s="11"/>
      <c r="M116" s="11"/>
      <c r="N116" s="11"/>
    </row>
    <row r="117" spans="7:14" x14ac:dyDescent="0.2">
      <c r="G117" s="41"/>
      <c r="H117" s="11"/>
      <c r="I117" s="11"/>
      <c r="J117" s="11"/>
      <c r="K117" s="11"/>
      <c r="L117" s="11"/>
      <c r="M117" s="11"/>
      <c r="N117" s="11"/>
    </row>
    <row r="118" spans="7:14" x14ac:dyDescent="0.2">
      <c r="G118" s="41"/>
      <c r="H118" s="11"/>
      <c r="I118" s="11"/>
      <c r="J118" s="11"/>
      <c r="K118" s="11"/>
      <c r="L118" s="11"/>
      <c r="M118" s="11"/>
      <c r="N118" s="11"/>
    </row>
    <row r="119" spans="7:14" x14ac:dyDescent="0.2">
      <c r="G119" s="41"/>
      <c r="H119" s="11"/>
      <c r="I119" s="11"/>
      <c r="J119" s="11"/>
      <c r="K119" s="11"/>
      <c r="L119" s="11"/>
      <c r="M119" s="11"/>
      <c r="N119" s="11"/>
    </row>
    <row r="120" spans="7:14" x14ac:dyDescent="0.2">
      <c r="G120" s="41"/>
      <c r="H120" s="11"/>
      <c r="I120" s="11"/>
      <c r="J120" s="11"/>
      <c r="K120" s="11"/>
      <c r="L120" s="11"/>
      <c r="M120" s="11"/>
      <c r="N120" s="11"/>
    </row>
    <row r="121" spans="7:14" x14ac:dyDescent="0.2">
      <c r="G121" s="41"/>
      <c r="H121" s="11"/>
      <c r="I121" s="11"/>
      <c r="J121" s="11"/>
      <c r="K121" s="11"/>
      <c r="L121" s="11"/>
      <c r="M121" s="11"/>
      <c r="N121" s="11"/>
    </row>
    <row r="122" spans="7:14" x14ac:dyDescent="0.2">
      <c r="G122" s="41"/>
      <c r="H122" s="11"/>
      <c r="I122" s="11"/>
      <c r="J122" s="11"/>
      <c r="K122" s="11"/>
      <c r="L122" s="11"/>
      <c r="M122" s="11"/>
      <c r="N122" s="11"/>
    </row>
    <row r="123" spans="7:14" x14ac:dyDescent="0.2">
      <c r="G123" s="45"/>
      <c r="I123" s="24"/>
      <c r="J123" s="24"/>
      <c r="K123" s="24"/>
      <c r="L123" s="24"/>
      <c r="M123" s="24"/>
      <c r="N123" s="25"/>
    </row>
    <row r="124" spans="7:14" x14ac:dyDescent="0.2">
      <c r="J124" s="15"/>
      <c r="K124" s="15"/>
      <c r="L124" s="15"/>
      <c r="M124" s="15"/>
      <c r="N124" s="46"/>
    </row>
    <row r="125" spans="7:14" x14ac:dyDescent="0.2">
      <c r="I125" s="24"/>
      <c r="J125" s="47"/>
      <c r="K125" s="48"/>
      <c r="L125" s="47"/>
      <c r="M125" s="48"/>
      <c r="N125" s="46"/>
    </row>
    <row r="126" spans="7:14" x14ac:dyDescent="0.2">
      <c r="J126" s="47"/>
      <c r="K126" s="47"/>
      <c r="L126" s="47"/>
      <c r="M126" s="47"/>
      <c r="N126" s="24"/>
    </row>
    <row r="127" spans="7:14" x14ac:dyDescent="0.2">
      <c r="G127" s="57"/>
      <c r="J127" s="50"/>
      <c r="K127" s="50"/>
      <c r="L127" s="50"/>
      <c r="M127" s="50"/>
      <c r="N127" s="106"/>
    </row>
    <row r="128" spans="7:14" x14ac:dyDescent="0.2">
      <c r="G128" s="57"/>
      <c r="J128" s="50"/>
      <c r="K128" s="50"/>
      <c r="L128" s="50"/>
      <c r="M128" s="50"/>
      <c r="N128" s="109"/>
    </row>
    <row r="132" spans="7:14" x14ac:dyDescent="0.2">
      <c r="G132" s="37"/>
      <c r="L132" s="2"/>
    </row>
    <row r="133" spans="7:14" x14ac:dyDescent="0.2">
      <c r="G133" s="2"/>
      <c r="H133" s="2"/>
      <c r="J133" s="38"/>
      <c r="K133" s="4"/>
      <c r="L133" s="38"/>
      <c r="M133" s="4"/>
    </row>
    <row r="134" spans="7:14" x14ac:dyDescent="0.2">
      <c r="G134" s="39"/>
      <c r="H134" s="6"/>
      <c r="I134" s="40"/>
      <c r="J134" s="6"/>
      <c r="K134" s="6"/>
      <c r="L134" s="6"/>
      <c r="M134" s="6"/>
    </row>
    <row r="135" spans="7:14" x14ac:dyDescent="0.2">
      <c r="G135" s="41"/>
      <c r="H135" s="11"/>
      <c r="I135" s="11"/>
      <c r="J135" s="11"/>
      <c r="K135" s="11"/>
      <c r="L135" s="11"/>
      <c r="M135" s="11"/>
      <c r="N135" s="11"/>
    </row>
    <row r="136" spans="7:14" x14ac:dyDescent="0.2">
      <c r="G136" s="41"/>
      <c r="H136" s="11"/>
      <c r="I136" s="11"/>
      <c r="J136" s="11"/>
      <c r="K136" s="11"/>
      <c r="L136" s="11"/>
      <c r="M136" s="11"/>
      <c r="N136" s="11"/>
    </row>
    <row r="137" spans="7:14" x14ac:dyDescent="0.2">
      <c r="G137" s="41"/>
      <c r="H137" s="11"/>
      <c r="I137" s="11"/>
      <c r="J137" s="11"/>
      <c r="K137" s="11"/>
      <c r="L137" s="11"/>
      <c r="M137" s="11"/>
      <c r="N137" s="11"/>
    </row>
    <row r="138" spans="7:14" x14ac:dyDescent="0.2">
      <c r="G138" s="41"/>
      <c r="H138" s="11"/>
      <c r="I138" s="11"/>
      <c r="J138" s="11"/>
      <c r="K138" s="11"/>
      <c r="L138" s="11"/>
      <c r="M138" s="11"/>
      <c r="N138" s="11"/>
    </row>
    <row r="139" spans="7:14" x14ac:dyDescent="0.2">
      <c r="G139" s="41"/>
      <c r="H139" s="11"/>
      <c r="I139" s="11"/>
      <c r="J139" s="11"/>
      <c r="K139" s="11"/>
      <c r="L139" s="11"/>
      <c r="M139" s="11"/>
      <c r="N139" s="11"/>
    </row>
    <row r="140" spans="7:14" x14ac:dyDescent="0.2">
      <c r="G140" s="41"/>
      <c r="H140" s="11"/>
      <c r="I140" s="11"/>
      <c r="J140" s="11"/>
      <c r="K140" s="11"/>
      <c r="L140" s="11"/>
      <c r="M140" s="11"/>
      <c r="N140" s="11"/>
    </row>
    <row r="141" spans="7:14" x14ac:dyDescent="0.2">
      <c r="G141" s="41"/>
      <c r="H141" s="11"/>
      <c r="I141" s="11"/>
      <c r="J141" s="11"/>
      <c r="K141" s="11"/>
      <c r="L141" s="11"/>
      <c r="M141" s="11"/>
      <c r="N141" s="11"/>
    </row>
    <row r="142" spans="7:14" x14ac:dyDescent="0.2">
      <c r="G142" s="41"/>
      <c r="H142" s="11"/>
      <c r="I142" s="11"/>
      <c r="J142" s="11"/>
      <c r="K142" s="11"/>
      <c r="L142" s="11"/>
      <c r="M142" s="11"/>
      <c r="N142" s="11"/>
    </row>
    <row r="143" spans="7:14" x14ac:dyDescent="0.2">
      <c r="G143" s="41"/>
      <c r="H143" s="11"/>
      <c r="I143" s="11"/>
      <c r="J143" s="11"/>
      <c r="K143" s="11"/>
      <c r="L143" s="11"/>
      <c r="M143" s="11"/>
      <c r="N143" s="11"/>
    </row>
    <row r="144" spans="7:14" x14ac:dyDescent="0.2">
      <c r="G144" s="41"/>
      <c r="H144" s="11"/>
      <c r="I144" s="11"/>
      <c r="J144" s="11"/>
      <c r="K144" s="11"/>
      <c r="L144" s="11"/>
      <c r="M144" s="11"/>
      <c r="N144" s="11"/>
    </row>
    <row r="145" spans="7:14" x14ac:dyDescent="0.2">
      <c r="G145" s="41"/>
      <c r="H145" s="11"/>
      <c r="I145" s="11"/>
      <c r="J145" s="11"/>
      <c r="K145" s="11"/>
      <c r="L145" s="11"/>
      <c r="M145" s="11"/>
      <c r="N145" s="11"/>
    </row>
    <row r="146" spans="7:14" x14ac:dyDescent="0.2">
      <c r="G146" s="41"/>
      <c r="H146" s="11"/>
      <c r="I146" s="11"/>
      <c r="J146" s="11"/>
      <c r="K146" s="11"/>
      <c r="L146" s="11"/>
      <c r="M146" s="11"/>
      <c r="N146" s="11"/>
    </row>
    <row r="147" spans="7:14" x14ac:dyDescent="0.2">
      <c r="G147" s="41"/>
      <c r="H147" s="11"/>
      <c r="I147" s="11"/>
      <c r="J147" s="11"/>
      <c r="K147" s="11"/>
      <c r="L147" s="11"/>
      <c r="M147" s="11"/>
      <c r="N147" s="11"/>
    </row>
    <row r="148" spans="7:14" x14ac:dyDescent="0.2">
      <c r="G148" s="41"/>
      <c r="H148" s="11"/>
      <c r="I148" s="11"/>
      <c r="J148" s="11"/>
      <c r="K148" s="11"/>
      <c r="L148" s="11"/>
      <c r="M148" s="11"/>
      <c r="N148" s="11"/>
    </row>
    <row r="149" spans="7:14" x14ac:dyDescent="0.2">
      <c r="G149" s="41"/>
      <c r="H149" s="11"/>
      <c r="I149" s="11"/>
      <c r="J149" s="11"/>
      <c r="K149" s="11"/>
      <c r="L149" s="11"/>
      <c r="M149" s="11"/>
      <c r="N149" s="11"/>
    </row>
    <row r="150" spans="7:14" x14ac:dyDescent="0.2">
      <c r="G150" s="41"/>
      <c r="H150" s="11"/>
      <c r="I150" s="11"/>
      <c r="J150" s="11"/>
      <c r="K150" s="11"/>
      <c r="L150" s="11"/>
      <c r="M150" s="11"/>
      <c r="N150" s="11"/>
    </row>
    <row r="151" spans="7:14" x14ac:dyDescent="0.2">
      <c r="G151" s="41"/>
      <c r="H151" s="11"/>
      <c r="I151" s="11"/>
      <c r="J151" s="11"/>
      <c r="K151" s="11"/>
      <c r="L151" s="11"/>
      <c r="M151" s="11"/>
      <c r="N151" s="11"/>
    </row>
    <row r="152" spans="7:14" x14ac:dyDescent="0.2">
      <c r="G152" s="41"/>
      <c r="H152" s="11"/>
      <c r="I152" s="11"/>
      <c r="J152" s="11"/>
      <c r="K152" s="11"/>
      <c r="L152" s="11"/>
      <c r="M152" s="11"/>
      <c r="N152" s="11"/>
    </row>
    <row r="153" spans="7:14" x14ac:dyDescent="0.2">
      <c r="G153" s="41"/>
      <c r="H153" s="11"/>
      <c r="I153" s="11"/>
      <c r="J153" s="11"/>
      <c r="K153" s="11"/>
      <c r="L153" s="11"/>
      <c r="M153" s="11"/>
      <c r="N153" s="11"/>
    </row>
    <row r="154" spans="7:14" x14ac:dyDescent="0.2">
      <c r="G154" s="41"/>
      <c r="H154" s="11"/>
      <c r="I154" s="11"/>
      <c r="J154" s="11"/>
      <c r="K154" s="11"/>
      <c r="L154" s="11"/>
      <c r="M154" s="11"/>
      <c r="N154" s="11"/>
    </row>
    <row r="155" spans="7:14" x14ac:dyDescent="0.2">
      <c r="G155" s="41"/>
      <c r="H155" s="11"/>
      <c r="I155" s="11"/>
      <c r="J155" s="11"/>
      <c r="K155" s="11"/>
      <c r="L155" s="11"/>
      <c r="M155" s="11"/>
      <c r="N155" s="11"/>
    </row>
    <row r="156" spans="7:14" x14ac:dyDescent="0.2">
      <c r="G156" s="41"/>
      <c r="H156" s="11"/>
      <c r="I156" s="11"/>
      <c r="J156" s="11"/>
      <c r="K156" s="11"/>
      <c r="L156" s="11"/>
      <c r="M156" s="11"/>
      <c r="N156" s="11"/>
    </row>
    <row r="157" spans="7:14" x14ac:dyDescent="0.2">
      <c r="G157" s="41"/>
      <c r="H157" s="11"/>
      <c r="I157" s="11"/>
      <c r="J157" s="11"/>
      <c r="K157" s="11"/>
      <c r="L157" s="11"/>
      <c r="M157" s="11"/>
      <c r="N157" s="11"/>
    </row>
    <row r="158" spans="7:14" x14ac:dyDescent="0.2">
      <c r="G158" s="41"/>
      <c r="H158" s="11"/>
      <c r="I158" s="11"/>
      <c r="J158" s="11"/>
      <c r="K158" s="11"/>
      <c r="L158" s="11"/>
      <c r="M158" s="11"/>
      <c r="N158" s="11"/>
    </row>
    <row r="159" spans="7:14" x14ac:dyDescent="0.2">
      <c r="G159" s="41"/>
      <c r="H159" s="11"/>
      <c r="I159" s="11"/>
      <c r="J159" s="11"/>
      <c r="K159" s="11"/>
      <c r="L159" s="11"/>
      <c r="M159" s="11"/>
      <c r="N159" s="11"/>
    </row>
    <row r="160" spans="7:14" x14ac:dyDescent="0.2">
      <c r="G160" s="41"/>
      <c r="H160" s="11"/>
      <c r="I160" s="11"/>
      <c r="J160" s="11"/>
      <c r="K160" s="11"/>
      <c r="L160" s="11"/>
      <c r="M160" s="11"/>
      <c r="N160" s="11"/>
    </row>
    <row r="161" spans="7:14" x14ac:dyDescent="0.2">
      <c r="G161" s="41"/>
      <c r="H161" s="11"/>
      <c r="I161" s="11"/>
      <c r="J161" s="11"/>
      <c r="K161" s="11"/>
      <c r="L161" s="11"/>
      <c r="M161" s="11"/>
      <c r="N161" s="11"/>
    </row>
    <row r="162" spans="7:14" x14ac:dyDescent="0.2">
      <c r="G162" s="41"/>
      <c r="H162" s="11"/>
      <c r="I162" s="11"/>
      <c r="J162" s="11"/>
      <c r="K162" s="11"/>
      <c r="L162" s="11"/>
      <c r="M162" s="11"/>
      <c r="N162" s="11"/>
    </row>
    <row r="163" spans="7:14" x14ac:dyDescent="0.2">
      <c r="G163" s="41"/>
      <c r="H163" s="11"/>
      <c r="I163" s="11"/>
      <c r="J163" s="11"/>
      <c r="K163" s="11"/>
      <c r="L163" s="11"/>
      <c r="M163" s="11"/>
      <c r="N163" s="11"/>
    </row>
    <row r="164" spans="7:14" x14ac:dyDescent="0.2">
      <c r="G164" s="41"/>
      <c r="H164" s="11"/>
      <c r="I164" s="11"/>
      <c r="J164" s="11"/>
      <c r="K164" s="11"/>
      <c r="L164" s="11"/>
      <c r="M164" s="11"/>
      <c r="N164" s="11"/>
    </row>
    <row r="165" spans="7:14" x14ac:dyDescent="0.2">
      <c r="G165" s="41"/>
      <c r="H165" s="42"/>
      <c r="I165" s="42"/>
      <c r="J165" s="42"/>
      <c r="K165" s="42"/>
      <c r="L165" s="42"/>
      <c r="M165" s="42"/>
      <c r="N165" s="42"/>
    </row>
    <row r="166" spans="7:14" x14ac:dyDescent="0.2">
      <c r="G166" s="41"/>
      <c r="H166" s="11"/>
      <c r="I166" s="44"/>
      <c r="J166" s="11"/>
      <c r="K166" s="44"/>
      <c r="L166" s="11"/>
      <c r="M166" s="11"/>
      <c r="N166" s="11"/>
    </row>
    <row r="167" spans="7:14" x14ac:dyDescent="0.2">
      <c r="G167" s="45"/>
      <c r="I167" s="24"/>
      <c r="J167" s="24"/>
      <c r="K167" s="24"/>
      <c r="L167" s="24"/>
      <c r="M167" s="24"/>
      <c r="N167" s="25"/>
    </row>
    <row r="168" spans="7:14" x14ac:dyDescent="0.2">
      <c r="J168" s="15"/>
      <c r="K168" s="15"/>
      <c r="L168" s="15"/>
      <c r="M168" s="15"/>
      <c r="N168" s="46"/>
    </row>
    <row r="169" spans="7:14" x14ac:dyDescent="0.2">
      <c r="I169" s="24"/>
      <c r="J169" s="47"/>
      <c r="K169" s="48"/>
      <c r="L169" s="47"/>
      <c r="M169" s="48"/>
      <c r="N169" s="110"/>
    </row>
    <row r="170" spans="7:14" x14ac:dyDescent="0.2">
      <c r="J170" s="47"/>
      <c r="K170" s="47"/>
      <c r="L170" s="47"/>
      <c r="M170" s="47"/>
      <c r="N170" s="24"/>
    </row>
    <row r="171" spans="7:14" x14ac:dyDescent="0.2">
      <c r="J171" s="50"/>
      <c r="K171" s="50"/>
      <c r="L171" s="57"/>
      <c r="M171" s="50"/>
      <c r="N171" s="106"/>
    </row>
    <row r="172" spans="7:14" x14ac:dyDescent="0.2">
      <c r="J172" s="50"/>
      <c r="K172" s="50"/>
      <c r="L172" s="57"/>
      <c r="M172" s="50"/>
      <c r="N172" s="109"/>
    </row>
    <row r="176" spans="7:14" x14ac:dyDescent="0.2">
      <c r="G176" s="37"/>
      <c r="L176" s="2"/>
    </row>
    <row r="177" spans="7:14" x14ac:dyDescent="0.2">
      <c r="G177" s="2"/>
      <c r="H177" s="2"/>
      <c r="J177" s="38"/>
      <c r="K177" s="4"/>
      <c r="L177" s="38"/>
      <c r="M177" s="4"/>
    </row>
    <row r="178" spans="7:14" x14ac:dyDescent="0.2">
      <c r="G178" s="39"/>
      <c r="H178" s="6"/>
      <c r="I178" s="40"/>
      <c r="J178" s="6"/>
      <c r="K178" s="6"/>
      <c r="L178" s="6"/>
      <c r="M178" s="6"/>
    </row>
    <row r="179" spans="7:14" x14ac:dyDescent="0.2">
      <c r="G179" s="41"/>
      <c r="H179" s="11"/>
      <c r="I179" s="11"/>
      <c r="J179" s="11"/>
      <c r="K179" s="11"/>
      <c r="L179" s="11"/>
      <c r="M179" s="11"/>
      <c r="N179" s="11"/>
    </row>
    <row r="180" spans="7:14" x14ac:dyDescent="0.2">
      <c r="G180" s="41"/>
      <c r="H180" s="11"/>
      <c r="I180" s="11"/>
      <c r="J180" s="11"/>
      <c r="K180" s="11"/>
      <c r="L180" s="11"/>
      <c r="M180" s="11"/>
      <c r="N180" s="11"/>
    </row>
    <row r="181" spans="7:14" x14ac:dyDescent="0.2">
      <c r="G181" s="41"/>
      <c r="H181" s="11"/>
      <c r="I181" s="11"/>
      <c r="J181" s="11"/>
      <c r="K181" s="11"/>
      <c r="L181" s="11"/>
      <c r="M181" s="11"/>
      <c r="N181" s="11"/>
    </row>
    <row r="182" spans="7:14" x14ac:dyDescent="0.2">
      <c r="G182" s="41"/>
      <c r="H182" s="11"/>
      <c r="I182" s="11"/>
      <c r="J182" s="11"/>
      <c r="K182" s="11"/>
      <c r="L182" s="11"/>
      <c r="M182" s="11"/>
      <c r="N182" s="11"/>
    </row>
    <row r="183" spans="7:14" x14ac:dyDescent="0.2">
      <c r="G183" s="41"/>
      <c r="H183" s="11"/>
      <c r="I183" s="11"/>
      <c r="J183" s="11"/>
      <c r="K183" s="11"/>
      <c r="L183" s="11"/>
      <c r="M183" s="11"/>
      <c r="N183" s="11"/>
    </row>
    <row r="184" spans="7:14" x14ac:dyDescent="0.2">
      <c r="G184" s="41"/>
      <c r="H184" s="11"/>
      <c r="I184" s="11"/>
      <c r="J184" s="11"/>
      <c r="K184" s="11"/>
      <c r="L184" s="11"/>
      <c r="M184" s="11"/>
      <c r="N184" s="11"/>
    </row>
    <row r="185" spans="7:14" x14ac:dyDescent="0.2">
      <c r="G185" s="41"/>
      <c r="H185" s="11"/>
      <c r="I185" s="11"/>
      <c r="J185" s="11"/>
      <c r="K185" s="11"/>
      <c r="L185" s="11"/>
      <c r="M185" s="11"/>
      <c r="N185" s="11"/>
    </row>
    <row r="186" spans="7:14" x14ac:dyDescent="0.2">
      <c r="G186" s="41"/>
      <c r="H186" s="11"/>
      <c r="I186" s="11"/>
      <c r="J186" s="11"/>
      <c r="K186" s="11"/>
      <c r="L186" s="11"/>
      <c r="M186" s="11"/>
      <c r="N186" s="11"/>
    </row>
    <row r="187" spans="7:14" x14ac:dyDescent="0.2">
      <c r="G187" s="41"/>
      <c r="H187" s="11"/>
      <c r="I187" s="11"/>
      <c r="J187" s="11"/>
      <c r="K187" s="11"/>
      <c r="L187" s="11"/>
      <c r="M187" s="11"/>
      <c r="N187" s="11"/>
    </row>
    <row r="188" spans="7:14" x14ac:dyDescent="0.2">
      <c r="G188" s="41"/>
      <c r="H188" s="11"/>
      <c r="I188" s="11"/>
      <c r="J188" s="11"/>
      <c r="K188" s="11"/>
      <c r="L188" s="11"/>
      <c r="M188" s="11"/>
      <c r="N188" s="11"/>
    </row>
    <row r="189" spans="7:14" x14ac:dyDescent="0.2">
      <c r="G189" s="41"/>
      <c r="H189" s="11"/>
      <c r="I189" s="11"/>
      <c r="J189" s="11"/>
      <c r="K189" s="11"/>
      <c r="L189" s="11"/>
      <c r="M189" s="11"/>
      <c r="N189" s="11"/>
    </row>
    <row r="190" spans="7:14" x14ac:dyDescent="0.2">
      <c r="G190" s="41"/>
      <c r="H190" s="11"/>
      <c r="I190" s="11"/>
      <c r="J190" s="11"/>
      <c r="K190" s="11"/>
      <c r="L190" s="11"/>
      <c r="M190" s="11"/>
      <c r="N190" s="11"/>
    </row>
    <row r="191" spans="7:14" x14ac:dyDescent="0.2">
      <c r="G191" s="41"/>
      <c r="H191" s="11"/>
      <c r="I191" s="11"/>
      <c r="J191" s="11"/>
      <c r="K191" s="11"/>
      <c r="L191" s="11"/>
      <c r="M191" s="11"/>
      <c r="N191" s="11"/>
    </row>
    <row r="192" spans="7:14" x14ac:dyDescent="0.2">
      <c r="G192" s="41"/>
      <c r="H192" s="11"/>
      <c r="I192" s="11"/>
      <c r="J192" s="11"/>
      <c r="K192" s="11"/>
      <c r="L192" s="11"/>
      <c r="M192" s="11"/>
      <c r="N192" s="11"/>
    </row>
    <row r="193" spans="7:14" x14ac:dyDescent="0.2">
      <c r="G193" s="41"/>
      <c r="H193" s="11"/>
      <c r="I193" s="11"/>
      <c r="J193" s="11"/>
      <c r="K193" s="11"/>
      <c r="L193" s="11"/>
      <c r="M193" s="11"/>
      <c r="N193" s="11"/>
    </row>
    <row r="194" spans="7:14" x14ac:dyDescent="0.2">
      <c r="G194" s="41"/>
      <c r="H194" s="11"/>
      <c r="I194" s="11"/>
      <c r="J194" s="11"/>
      <c r="K194" s="11"/>
      <c r="L194" s="11"/>
      <c r="M194" s="11"/>
      <c r="N194" s="11"/>
    </row>
    <row r="195" spans="7:14" x14ac:dyDescent="0.2">
      <c r="G195" s="41"/>
      <c r="H195" s="11"/>
      <c r="I195" s="11"/>
      <c r="J195" s="11"/>
      <c r="K195" s="11"/>
      <c r="L195" s="11"/>
      <c r="M195" s="11"/>
      <c r="N195" s="11"/>
    </row>
    <row r="196" spans="7:14" x14ac:dyDescent="0.2">
      <c r="G196" s="41"/>
      <c r="H196" s="11"/>
      <c r="I196" s="11"/>
      <c r="J196" s="11"/>
      <c r="K196" s="11"/>
      <c r="L196" s="11"/>
      <c r="M196" s="11"/>
      <c r="N196" s="11"/>
    </row>
    <row r="197" spans="7:14" x14ac:dyDescent="0.2">
      <c r="G197" s="41"/>
      <c r="H197" s="11"/>
      <c r="I197" s="11"/>
      <c r="J197" s="11"/>
      <c r="K197" s="11"/>
      <c r="L197" s="11"/>
      <c r="M197" s="11"/>
      <c r="N197" s="11"/>
    </row>
    <row r="198" spans="7:14" x14ac:dyDescent="0.2">
      <c r="G198" s="41"/>
      <c r="H198" s="11"/>
      <c r="I198" s="11"/>
      <c r="J198" s="11"/>
      <c r="K198" s="11"/>
      <c r="L198" s="11"/>
      <c r="M198" s="11"/>
      <c r="N198" s="11"/>
    </row>
    <row r="199" spans="7:14" x14ac:dyDescent="0.2">
      <c r="G199" s="41"/>
      <c r="H199" s="11"/>
      <c r="I199" s="11"/>
      <c r="J199" s="11"/>
      <c r="K199" s="11"/>
      <c r="L199" s="11"/>
      <c r="M199" s="11"/>
      <c r="N199" s="11"/>
    </row>
    <row r="200" spans="7:14" x14ac:dyDescent="0.2">
      <c r="G200" s="41"/>
      <c r="H200" s="11"/>
      <c r="I200" s="11"/>
      <c r="J200" s="11"/>
      <c r="K200" s="11"/>
      <c r="L200" s="11"/>
      <c r="M200" s="11"/>
      <c r="N200" s="11"/>
    </row>
    <row r="201" spans="7:14" x14ac:dyDescent="0.2">
      <c r="G201" s="41"/>
      <c r="H201" s="11"/>
      <c r="I201" s="11"/>
      <c r="J201" s="11"/>
      <c r="K201" s="11"/>
      <c r="L201" s="11"/>
      <c r="M201" s="11"/>
      <c r="N201" s="11"/>
    </row>
    <row r="202" spans="7:14" x14ac:dyDescent="0.2">
      <c r="G202" s="41"/>
      <c r="H202" s="11"/>
      <c r="I202" s="11"/>
      <c r="J202" s="11"/>
      <c r="K202" s="11"/>
      <c r="L202" s="11"/>
      <c r="M202" s="11"/>
      <c r="N202" s="11"/>
    </row>
    <row r="203" spans="7:14" x14ac:dyDescent="0.2">
      <c r="G203" s="41"/>
      <c r="H203" s="11"/>
      <c r="I203" s="11"/>
      <c r="J203" s="11"/>
      <c r="K203" s="11"/>
      <c r="L203" s="11"/>
      <c r="M203" s="11"/>
      <c r="N203" s="11"/>
    </row>
    <row r="204" spans="7:14" x14ac:dyDescent="0.2">
      <c r="G204" s="41"/>
      <c r="H204" s="11"/>
      <c r="I204" s="11"/>
      <c r="J204" s="11"/>
      <c r="K204" s="11"/>
      <c r="L204" s="11"/>
      <c r="M204" s="11"/>
      <c r="N204" s="11"/>
    </row>
    <row r="205" spans="7:14" x14ac:dyDescent="0.2">
      <c r="G205" s="41"/>
      <c r="H205" s="11"/>
      <c r="I205" s="11"/>
      <c r="J205" s="11"/>
      <c r="K205" s="11"/>
      <c r="L205" s="11"/>
      <c r="M205" s="11"/>
      <c r="N205" s="11"/>
    </row>
    <row r="206" spans="7:14" x14ac:dyDescent="0.2">
      <c r="G206" s="41"/>
      <c r="H206" s="11"/>
      <c r="I206" s="11"/>
      <c r="J206" s="11"/>
      <c r="K206" s="11"/>
      <c r="L206" s="11"/>
      <c r="M206" s="11"/>
      <c r="N206" s="11"/>
    </row>
    <row r="207" spans="7:14" x14ac:dyDescent="0.2">
      <c r="G207" s="41"/>
      <c r="H207" s="11"/>
      <c r="I207" s="11"/>
      <c r="J207" s="11"/>
      <c r="K207" s="11"/>
      <c r="L207" s="11"/>
      <c r="M207" s="11"/>
      <c r="N207" s="11"/>
    </row>
    <row r="208" spans="7:14" x14ac:dyDescent="0.2">
      <c r="G208" s="41"/>
      <c r="H208" s="11"/>
      <c r="I208" s="11"/>
      <c r="J208" s="11"/>
      <c r="K208" s="11"/>
      <c r="L208" s="11"/>
      <c r="M208" s="11"/>
      <c r="N208" s="11"/>
    </row>
    <row r="209" spans="7:14" x14ac:dyDescent="0.2">
      <c r="G209" s="41"/>
      <c r="H209" s="42"/>
      <c r="I209" s="42"/>
      <c r="J209" s="42"/>
      <c r="K209" s="42"/>
      <c r="L209" s="42"/>
      <c r="M209" s="42"/>
      <c r="N209" s="42"/>
    </row>
    <row r="210" spans="7:14" x14ac:dyDescent="0.2">
      <c r="G210" s="41"/>
      <c r="H210" s="11"/>
      <c r="I210" s="44"/>
      <c r="J210" s="11"/>
      <c r="K210" s="44"/>
      <c r="L210" s="11"/>
      <c r="M210" s="11"/>
      <c r="N210" s="11"/>
    </row>
    <row r="211" spans="7:14" x14ac:dyDescent="0.2">
      <c r="G211" s="45"/>
      <c r="I211" s="24"/>
      <c r="J211" s="24"/>
      <c r="K211" s="24"/>
      <c r="L211" s="24"/>
      <c r="M211" s="24"/>
      <c r="N211" s="25"/>
    </row>
    <row r="212" spans="7:14" x14ac:dyDescent="0.2">
      <c r="J212" s="15"/>
      <c r="K212" s="15"/>
      <c r="L212" s="15"/>
      <c r="M212" s="15"/>
      <c r="N212" s="46"/>
    </row>
    <row r="213" spans="7:14" x14ac:dyDescent="0.2">
      <c r="I213" s="24"/>
      <c r="J213" s="47"/>
      <c r="K213" s="48"/>
      <c r="L213" s="47"/>
      <c r="M213" s="48"/>
      <c r="N213" s="110"/>
    </row>
    <row r="214" spans="7:14" x14ac:dyDescent="0.2">
      <c r="J214" s="47"/>
      <c r="K214" s="47"/>
      <c r="L214" s="47"/>
      <c r="M214" s="47"/>
      <c r="N214" s="24"/>
    </row>
    <row r="215" spans="7:14" x14ac:dyDescent="0.2">
      <c r="J215" s="50"/>
      <c r="K215" s="50"/>
      <c r="L215" s="57"/>
      <c r="M215" s="50"/>
      <c r="N215" s="106"/>
    </row>
    <row r="216" spans="7:14" x14ac:dyDescent="0.2">
      <c r="J216" s="50"/>
      <c r="K216" s="50"/>
      <c r="L216" s="57"/>
      <c r="M216" s="50"/>
      <c r="N216" s="111"/>
    </row>
    <row r="219" spans="7:14" x14ac:dyDescent="0.2">
      <c r="G219" s="37"/>
      <c r="L219" s="2"/>
    </row>
    <row r="220" spans="7:14" x14ac:dyDescent="0.2">
      <c r="G220" s="2"/>
      <c r="H220" s="2"/>
      <c r="J220" s="38"/>
      <c r="K220" s="4"/>
      <c r="L220" s="38"/>
      <c r="M220" s="4"/>
    </row>
    <row r="221" spans="7:14" x14ac:dyDescent="0.2">
      <c r="G221" s="39"/>
      <c r="H221" s="6"/>
      <c r="I221" s="40"/>
      <c r="J221" s="6"/>
      <c r="K221" s="6"/>
      <c r="L221" s="6"/>
      <c r="M221" s="6"/>
    </row>
    <row r="222" spans="7:14" x14ac:dyDescent="0.2">
      <c r="G222" s="41"/>
      <c r="H222" s="11"/>
      <c r="I222" s="11"/>
      <c r="J222" s="11"/>
      <c r="K222" s="11"/>
      <c r="L222" s="11"/>
      <c r="M222" s="11"/>
      <c r="N222" s="11"/>
    </row>
    <row r="223" spans="7:14" x14ac:dyDescent="0.2">
      <c r="G223" s="41"/>
      <c r="H223" s="11"/>
      <c r="I223" s="11"/>
      <c r="J223" s="11"/>
      <c r="K223" s="11"/>
      <c r="L223" s="11"/>
      <c r="M223" s="11"/>
      <c r="N223" s="11"/>
    </row>
    <row r="224" spans="7:14" x14ac:dyDescent="0.2">
      <c r="G224" s="41"/>
      <c r="H224" s="11"/>
      <c r="I224" s="11"/>
      <c r="J224" s="11"/>
      <c r="K224" s="11"/>
      <c r="L224" s="11"/>
      <c r="M224" s="11"/>
      <c r="N224" s="11"/>
    </row>
    <row r="225" spans="7:14" x14ac:dyDescent="0.2">
      <c r="G225" s="41"/>
      <c r="H225" s="11"/>
      <c r="I225" s="11"/>
      <c r="J225" s="11"/>
      <c r="K225" s="11"/>
      <c r="L225" s="11"/>
      <c r="M225" s="11"/>
      <c r="N225" s="11"/>
    </row>
    <row r="226" spans="7:14" x14ac:dyDescent="0.2">
      <c r="G226" s="41"/>
      <c r="H226" s="11"/>
      <c r="I226" s="11"/>
      <c r="J226" s="11"/>
      <c r="K226" s="11"/>
      <c r="L226" s="11"/>
      <c r="M226" s="11"/>
      <c r="N226" s="11"/>
    </row>
    <row r="227" spans="7:14" x14ac:dyDescent="0.2">
      <c r="G227" s="41"/>
      <c r="H227" s="11"/>
      <c r="I227" s="11"/>
      <c r="J227" s="11"/>
      <c r="K227" s="11"/>
      <c r="L227" s="11"/>
      <c r="M227" s="11"/>
      <c r="N227" s="11"/>
    </row>
    <row r="228" spans="7:14" x14ac:dyDescent="0.2">
      <c r="G228" s="41"/>
      <c r="H228" s="11"/>
      <c r="I228" s="11"/>
      <c r="J228" s="11"/>
      <c r="K228" s="11"/>
      <c r="L228" s="11"/>
      <c r="M228" s="11"/>
      <c r="N228" s="11"/>
    </row>
    <row r="229" spans="7:14" x14ac:dyDescent="0.2">
      <c r="G229" s="41"/>
      <c r="H229" s="11"/>
      <c r="I229" s="11"/>
      <c r="J229" s="11"/>
      <c r="K229" s="11"/>
      <c r="L229" s="11"/>
      <c r="M229" s="11"/>
      <c r="N229" s="11"/>
    </row>
    <row r="230" spans="7:14" x14ac:dyDescent="0.2">
      <c r="G230" s="41"/>
      <c r="H230" s="11"/>
      <c r="I230" s="11"/>
      <c r="J230" s="11"/>
      <c r="K230" s="11"/>
      <c r="L230" s="11"/>
      <c r="M230" s="11"/>
      <c r="N230" s="11"/>
    </row>
    <row r="231" spans="7:14" x14ac:dyDescent="0.2">
      <c r="G231" s="41"/>
      <c r="H231" s="11"/>
      <c r="I231" s="11"/>
      <c r="J231" s="11"/>
      <c r="K231" s="11"/>
      <c r="L231" s="11"/>
      <c r="M231" s="11"/>
      <c r="N231" s="11"/>
    </row>
    <row r="232" spans="7:14" x14ac:dyDescent="0.2">
      <c r="G232" s="41"/>
      <c r="H232" s="11"/>
      <c r="I232" s="11"/>
      <c r="J232" s="11"/>
      <c r="K232" s="11"/>
      <c r="L232" s="11"/>
      <c r="M232" s="11"/>
      <c r="N232" s="11"/>
    </row>
    <row r="233" spans="7:14" x14ac:dyDescent="0.2">
      <c r="G233" s="41"/>
      <c r="H233" s="11"/>
      <c r="I233" s="11"/>
      <c r="J233" s="11"/>
      <c r="K233" s="11"/>
      <c r="L233" s="11"/>
      <c r="M233" s="11"/>
      <c r="N233" s="11"/>
    </row>
    <row r="234" spans="7:14" x14ac:dyDescent="0.2">
      <c r="G234" s="41"/>
      <c r="H234" s="11"/>
      <c r="I234" s="11"/>
      <c r="J234" s="11"/>
      <c r="K234" s="11"/>
      <c r="L234" s="11"/>
      <c r="M234" s="11"/>
      <c r="N234" s="11"/>
    </row>
    <row r="235" spans="7:14" x14ac:dyDescent="0.2">
      <c r="G235" s="41"/>
      <c r="H235" s="11"/>
      <c r="I235" s="11"/>
      <c r="J235" s="11"/>
      <c r="K235" s="11"/>
      <c r="L235" s="11"/>
      <c r="M235" s="11"/>
      <c r="N235" s="11"/>
    </row>
    <row r="236" spans="7:14" x14ac:dyDescent="0.2">
      <c r="G236" s="41"/>
      <c r="H236" s="11"/>
      <c r="I236" s="11"/>
      <c r="J236" s="11"/>
      <c r="K236" s="11"/>
      <c r="L236" s="11"/>
      <c r="M236" s="11"/>
      <c r="N236" s="11"/>
    </row>
    <row r="237" spans="7:14" x14ac:dyDescent="0.2">
      <c r="G237" s="41"/>
      <c r="H237" s="11"/>
      <c r="I237" s="11"/>
      <c r="J237" s="11"/>
      <c r="K237" s="11"/>
      <c r="L237" s="11"/>
      <c r="M237" s="11"/>
      <c r="N237" s="11"/>
    </row>
    <row r="238" spans="7:14" x14ac:dyDescent="0.2">
      <c r="G238" s="41"/>
      <c r="H238" s="11"/>
      <c r="I238" s="11"/>
      <c r="J238" s="11"/>
      <c r="K238" s="11"/>
      <c r="L238" s="11"/>
      <c r="M238" s="11"/>
      <c r="N238" s="11"/>
    </row>
    <row r="239" spans="7:14" x14ac:dyDescent="0.2">
      <c r="G239" s="41"/>
      <c r="H239" s="11"/>
      <c r="I239" s="11"/>
      <c r="J239" s="11"/>
      <c r="K239" s="11"/>
      <c r="L239" s="11"/>
      <c r="M239" s="11"/>
      <c r="N239" s="11"/>
    </row>
    <row r="240" spans="7:14" x14ac:dyDescent="0.2">
      <c r="G240" s="41"/>
      <c r="H240" s="11"/>
      <c r="I240" s="11"/>
      <c r="J240" s="11"/>
      <c r="K240" s="11"/>
      <c r="L240" s="11"/>
      <c r="M240" s="11"/>
      <c r="N240" s="11"/>
    </row>
    <row r="241" spans="7:14" x14ac:dyDescent="0.2">
      <c r="G241" s="41"/>
      <c r="H241" s="11"/>
      <c r="I241" s="11"/>
      <c r="J241" s="11"/>
      <c r="K241" s="11"/>
      <c r="L241" s="11"/>
      <c r="M241" s="11"/>
      <c r="N241" s="11"/>
    </row>
    <row r="242" spans="7:14" x14ac:dyDescent="0.2">
      <c r="G242" s="41"/>
      <c r="H242" s="11"/>
      <c r="I242" s="11"/>
      <c r="J242" s="11"/>
      <c r="K242" s="11"/>
      <c r="L242" s="11"/>
      <c r="M242" s="11"/>
      <c r="N242" s="11"/>
    </row>
    <row r="243" spans="7:14" x14ac:dyDescent="0.2">
      <c r="G243" s="41"/>
      <c r="H243" s="11"/>
      <c r="I243" s="11"/>
      <c r="J243" s="11"/>
      <c r="K243" s="11"/>
      <c r="L243" s="11"/>
      <c r="M243" s="11"/>
      <c r="N243" s="11"/>
    </row>
    <row r="244" spans="7:14" x14ac:dyDescent="0.2">
      <c r="G244" s="41"/>
      <c r="H244" s="11"/>
      <c r="I244" s="11"/>
      <c r="J244" s="11"/>
      <c r="K244" s="11"/>
      <c r="L244" s="11"/>
      <c r="M244" s="11"/>
      <c r="N244" s="11"/>
    </row>
    <row r="245" spans="7:14" x14ac:dyDescent="0.2">
      <c r="G245" s="41"/>
      <c r="H245" s="11"/>
      <c r="I245" s="11"/>
      <c r="J245" s="11"/>
      <c r="K245" s="11"/>
      <c r="L245" s="11"/>
      <c r="M245" s="11"/>
      <c r="N245" s="11"/>
    </row>
    <row r="246" spans="7:14" x14ac:dyDescent="0.2">
      <c r="G246" s="41"/>
      <c r="H246" s="11"/>
      <c r="I246" s="11"/>
      <c r="J246" s="11"/>
      <c r="K246" s="11"/>
      <c r="L246" s="11"/>
      <c r="M246" s="11"/>
      <c r="N246" s="11"/>
    </row>
    <row r="247" spans="7:14" x14ac:dyDescent="0.2">
      <c r="G247" s="41"/>
      <c r="H247" s="11"/>
      <c r="I247" s="11"/>
      <c r="J247" s="11"/>
      <c r="K247" s="11"/>
      <c r="L247" s="11"/>
      <c r="M247" s="11"/>
      <c r="N247" s="11"/>
    </row>
    <row r="248" spans="7:14" x14ac:dyDescent="0.2">
      <c r="G248" s="41"/>
      <c r="H248" s="11"/>
      <c r="I248" s="11"/>
      <c r="J248" s="11"/>
      <c r="K248" s="11"/>
      <c r="L248" s="11"/>
      <c r="M248" s="11"/>
      <c r="N248" s="11"/>
    </row>
    <row r="249" spans="7:14" x14ac:dyDescent="0.2">
      <c r="G249" s="41"/>
      <c r="H249" s="11"/>
      <c r="I249" s="11"/>
      <c r="J249" s="11"/>
      <c r="K249" s="11"/>
      <c r="L249" s="11"/>
      <c r="M249" s="11"/>
      <c r="N249" s="11"/>
    </row>
    <row r="250" spans="7:14" x14ac:dyDescent="0.2">
      <c r="G250" s="41"/>
      <c r="H250" s="11"/>
      <c r="I250" s="11"/>
      <c r="J250" s="11"/>
      <c r="K250" s="11"/>
      <c r="L250" s="11"/>
      <c r="M250" s="11"/>
      <c r="N250" s="11"/>
    </row>
    <row r="251" spans="7:14" x14ac:dyDescent="0.2">
      <c r="G251" s="41"/>
      <c r="H251" s="11"/>
      <c r="I251" s="11"/>
      <c r="J251" s="11"/>
      <c r="K251" s="11"/>
      <c r="L251" s="11"/>
      <c r="M251" s="11"/>
      <c r="N251" s="11"/>
    </row>
    <row r="252" spans="7:14" x14ac:dyDescent="0.2">
      <c r="G252" s="41"/>
      <c r="H252" s="42"/>
      <c r="I252" s="42"/>
      <c r="J252" s="42"/>
      <c r="K252" s="42"/>
      <c r="L252" s="42"/>
      <c r="M252" s="42"/>
      <c r="N252" s="42"/>
    </row>
    <row r="253" spans="7:14" x14ac:dyDescent="0.2">
      <c r="G253" s="41"/>
      <c r="H253" s="11"/>
      <c r="I253" s="44"/>
      <c r="J253" s="11"/>
      <c r="K253" s="44"/>
      <c r="L253" s="11"/>
      <c r="M253" s="11"/>
      <c r="N253" s="11"/>
    </row>
    <row r="254" spans="7:14" x14ac:dyDescent="0.2">
      <c r="G254" s="45"/>
      <c r="I254" s="24"/>
      <c r="J254" s="24"/>
      <c r="K254" s="24"/>
      <c r="L254" s="24"/>
      <c r="M254" s="24"/>
      <c r="N254" s="25"/>
    </row>
    <row r="255" spans="7:14" x14ac:dyDescent="0.2">
      <c r="J255" s="15"/>
      <c r="K255" s="15"/>
      <c r="L255" s="15"/>
      <c r="M255" s="15"/>
      <c r="N255" s="46"/>
    </row>
    <row r="256" spans="7:14" x14ac:dyDescent="0.2">
      <c r="I256" s="24"/>
      <c r="J256" s="47"/>
      <c r="K256" s="48"/>
      <c r="L256" s="47"/>
      <c r="M256" s="48"/>
      <c r="N256" s="110"/>
    </row>
    <row r="257" spans="10:14" x14ac:dyDescent="0.2">
      <c r="J257" s="47"/>
      <c r="K257" s="47"/>
      <c r="L257" s="47"/>
      <c r="M257" s="47"/>
      <c r="N257" s="24"/>
    </row>
    <row r="258" spans="10:14" x14ac:dyDescent="0.2">
      <c r="J258" s="50"/>
      <c r="K258" s="50"/>
      <c r="L258" s="57"/>
      <c r="M258" s="50"/>
      <c r="N258" s="106"/>
    </row>
    <row r="259" spans="10:14" x14ac:dyDescent="0.2">
      <c r="J259" s="50"/>
      <c r="K259" s="50"/>
      <c r="L259" s="57"/>
      <c r="M259" s="50"/>
      <c r="N259" s="11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2"/>
  <sheetViews>
    <sheetView workbookViewId="0">
      <selection activeCell="E19" sqref="E19"/>
    </sheetView>
    <sheetView topLeftCell="A26" workbookViewId="1">
      <selection activeCell="E34" sqref="E34"/>
    </sheetView>
    <sheetView topLeftCell="A26" workbookViewId="2">
      <selection activeCell="E37" sqref="E37"/>
    </sheetView>
    <sheetView workbookViewId="3">
      <selection activeCell="E13" sqref="E13"/>
    </sheetView>
  </sheetViews>
  <sheetFormatPr defaultRowHeight="13.2" x14ac:dyDescent="0.25"/>
  <cols>
    <col min="1" max="1" width="6.6640625" customWidth="1"/>
    <col min="2" max="2" width="10.44140625" customWidth="1"/>
    <col min="3" max="3" width="9.44140625" customWidth="1"/>
    <col min="4" max="4" width="9.88671875" customWidth="1"/>
    <col min="5" max="5" width="10.44140625" customWidth="1"/>
    <col min="6" max="6" width="13.6640625" style="32" customWidth="1"/>
    <col min="7" max="7" width="11.5546875" bestFit="1" customWidth="1"/>
    <col min="8" max="8" width="9" customWidth="1"/>
    <col min="9" max="10" width="9" bestFit="1" customWidth="1"/>
    <col min="11" max="11" width="7.6640625" bestFit="1" customWidth="1"/>
    <col min="15" max="15" width="11.88671875" customWidth="1"/>
    <col min="16" max="16" width="9.5546875" customWidth="1"/>
    <col min="17" max="17" width="12" customWidth="1"/>
    <col min="18" max="18" width="8.5546875" customWidth="1"/>
    <col min="26" max="26" width="9.88671875" style="118" bestFit="1" customWidth="1"/>
    <col min="27" max="28" width="9.88671875" style="119" bestFit="1" customWidth="1"/>
    <col min="29" max="29" width="8.33203125" style="119" bestFit="1" customWidth="1"/>
    <col min="30" max="31" width="11.109375" style="119" bestFit="1" customWidth="1"/>
    <col min="33" max="33" width="9.109375" style="2" customWidth="1"/>
    <col min="34" max="34" width="10" style="24" bestFit="1" customWidth="1"/>
    <col min="35" max="38" width="9.109375" style="2" customWidth="1"/>
    <col min="39" max="39" width="10.44140625" style="2" customWidth="1"/>
    <col min="40" max="40" width="9.109375" style="2" customWidth="1"/>
  </cols>
  <sheetData>
    <row r="1" spans="1:47" x14ac:dyDescent="0.25">
      <c r="A1" s="3"/>
      <c r="D1">
        <v>24949</v>
      </c>
    </row>
    <row r="2" spans="1:47" x14ac:dyDescent="0.25">
      <c r="A2" s="54"/>
      <c r="B2" s="55"/>
      <c r="C2" s="24"/>
      <c r="D2" s="128" t="s">
        <v>43</v>
      </c>
      <c r="F2"/>
      <c r="H2" s="118"/>
      <c r="Z2" s="101"/>
      <c r="AA2" s="24"/>
      <c r="AB2" s="24"/>
      <c r="AC2" s="24"/>
      <c r="AD2" s="24"/>
      <c r="AE2" s="24"/>
      <c r="AF2" s="32"/>
    </row>
    <row r="3" spans="1:47" x14ac:dyDescent="0.25">
      <c r="B3" s="1" t="s">
        <v>36</v>
      </c>
      <c r="D3" s="59" t="s">
        <v>44</v>
      </c>
      <c r="E3" s="4"/>
      <c r="F3" s="59" t="s">
        <v>45</v>
      </c>
      <c r="G3" s="4"/>
      <c r="I3" s="8"/>
      <c r="J3" s="8"/>
      <c r="K3" s="8"/>
      <c r="L3" s="8"/>
      <c r="M3" s="8"/>
      <c r="O3" s="9"/>
      <c r="T3" s="7"/>
      <c r="U3" s="8"/>
      <c r="V3" s="8"/>
      <c r="W3" s="8"/>
      <c r="X3" s="8"/>
      <c r="Y3" s="8"/>
      <c r="Z3" s="101"/>
      <c r="AA3" s="119" t="s">
        <v>38</v>
      </c>
      <c r="AB3" s="121"/>
      <c r="AC3" s="24"/>
      <c r="AD3" s="24"/>
      <c r="AE3" s="24"/>
      <c r="AF3" s="32"/>
      <c r="AG3" s="122" t="s">
        <v>39</v>
      </c>
      <c r="AH3" s="121"/>
      <c r="AM3" s="2" t="s">
        <v>40</v>
      </c>
      <c r="AN3"/>
    </row>
    <row r="4" spans="1:47" x14ac:dyDescent="0.25">
      <c r="A4" s="5" t="s">
        <v>12</v>
      </c>
      <c r="B4" s="6" t="s">
        <v>21</v>
      </c>
      <c r="C4" s="6" t="s">
        <v>22</v>
      </c>
      <c r="D4" s="6" t="s">
        <v>21</v>
      </c>
      <c r="E4" s="6" t="s">
        <v>22</v>
      </c>
      <c r="F4" s="6" t="s">
        <v>21</v>
      </c>
      <c r="G4" s="6" t="s">
        <v>22</v>
      </c>
      <c r="H4" s="115" t="s">
        <v>46</v>
      </c>
      <c r="I4" s="8"/>
      <c r="J4" s="8"/>
      <c r="K4" s="8"/>
      <c r="L4" s="8"/>
      <c r="M4" s="8"/>
      <c r="N4" s="12"/>
      <c r="O4" s="9"/>
      <c r="R4" s="13"/>
      <c r="T4" s="7"/>
      <c r="U4" s="8"/>
      <c r="V4" s="8"/>
      <c r="W4" s="8"/>
      <c r="X4" s="8"/>
      <c r="Y4" s="8"/>
      <c r="Z4" s="101"/>
      <c r="AA4" s="121"/>
      <c r="AB4" s="121"/>
      <c r="AC4" s="24"/>
      <c r="AD4" s="24"/>
      <c r="AE4" s="24"/>
      <c r="AF4" s="32"/>
      <c r="AG4" s="12"/>
      <c r="AH4" s="121"/>
      <c r="AK4" s="123"/>
      <c r="AN4"/>
    </row>
    <row r="5" spans="1:47" x14ac:dyDescent="0.25">
      <c r="A5" s="10">
        <v>1</v>
      </c>
      <c r="B5" s="11"/>
      <c r="C5" s="11"/>
      <c r="D5" s="11">
        <v>375952</v>
      </c>
      <c r="E5" s="11">
        <v>369864</v>
      </c>
      <c r="F5" s="11"/>
      <c r="G5" s="11"/>
      <c r="H5" s="24">
        <f>+G5-F5+D5-E5+C5-B5</f>
        <v>6088</v>
      </c>
      <c r="M5" s="14"/>
      <c r="O5" s="15"/>
      <c r="P5" s="16"/>
      <c r="T5" s="17"/>
      <c r="U5" s="18"/>
      <c r="V5" s="18"/>
      <c r="W5" s="18"/>
      <c r="X5" s="18"/>
      <c r="Y5" s="18"/>
      <c r="Z5" s="101"/>
      <c r="AA5" s="24" t="s">
        <v>36</v>
      </c>
      <c r="AB5" s="24"/>
      <c r="AC5" s="24"/>
      <c r="AD5" s="58" t="s">
        <v>37</v>
      </c>
      <c r="AE5" s="58"/>
      <c r="AF5" s="4"/>
      <c r="AG5" s="2" t="s">
        <v>36</v>
      </c>
      <c r="AJ5" s="4" t="s">
        <v>37</v>
      </c>
      <c r="AK5" s="4"/>
      <c r="AL5" s="4"/>
      <c r="AM5" s="2" t="s">
        <v>36</v>
      </c>
      <c r="AO5" s="4" t="s">
        <v>37</v>
      </c>
      <c r="AP5" s="4"/>
    </row>
    <row r="6" spans="1:47" x14ac:dyDescent="0.25">
      <c r="A6" s="10">
        <v>2</v>
      </c>
      <c r="B6" s="11"/>
      <c r="C6" s="11"/>
      <c r="D6" s="129">
        <v>341297</v>
      </c>
      <c r="E6" s="11">
        <v>342034</v>
      </c>
      <c r="F6" s="11"/>
      <c r="G6" s="11"/>
      <c r="H6" s="24">
        <f t="shared" ref="H6:H35" si="0">+G6-F6+D6-E6+C6-B6</f>
        <v>-737</v>
      </c>
      <c r="I6" s="18"/>
      <c r="J6" s="18"/>
      <c r="K6" s="18"/>
      <c r="L6" s="18"/>
      <c r="M6" s="18"/>
      <c r="N6" s="19"/>
      <c r="O6" s="20"/>
      <c r="P6" s="16"/>
      <c r="Q6" s="15"/>
      <c r="R6" s="13"/>
      <c r="T6" s="17"/>
      <c r="U6" s="18"/>
      <c r="V6" s="18"/>
      <c r="W6" s="18"/>
      <c r="X6" s="18"/>
      <c r="Y6" s="18"/>
      <c r="Z6" s="124" t="s">
        <v>41</v>
      </c>
      <c r="AA6" s="40" t="s">
        <v>13</v>
      </c>
      <c r="AB6" s="40" t="s">
        <v>14</v>
      </c>
      <c r="AC6" s="40" t="s">
        <v>42</v>
      </c>
      <c r="AD6" s="40" t="s">
        <v>13</v>
      </c>
      <c r="AE6" s="40" t="s">
        <v>14</v>
      </c>
      <c r="AF6" s="6" t="s">
        <v>42</v>
      </c>
      <c r="AG6" s="6" t="s">
        <v>13</v>
      </c>
      <c r="AH6" s="40" t="s">
        <v>14</v>
      </c>
      <c r="AI6" s="6" t="s">
        <v>42</v>
      </c>
      <c r="AJ6" s="6" t="s">
        <v>13</v>
      </c>
      <c r="AK6" s="6" t="s">
        <v>14</v>
      </c>
      <c r="AL6" s="6" t="s">
        <v>42</v>
      </c>
      <c r="AM6" s="6" t="s">
        <v>13</v>
      </c>
      <c r="AN6" s="6" t="s">
        <v>14</v>
      </c>
      <c r="AO6" s="6" t="s">
        <v>13</v>
      </c>
      <c r="AP6" s="6" t="s">
        <v>14</v>
      </c>
    </row>
    <row r="7" spans="1:47" x14ac:dyDescent="0.25">
      <c r="A7" s="10">
        <v>3</v>
      </c>
      <c r="B7" s="11"/>
      <c r="C7" s="129"/>
      <c r="D7" s="129">
        <v>347155</v>
      </c>
      <c r="E7" s="129">
        <v>344496</v>
      </c>
      <c r="F7" s="11"/>
      <c r="G7" s="11"/>
      <c r="H7" s="24">
        <f t="shared" si="0"/>
        <v>2659</v>
      </c>
      <c r="I7" s="18"/>
      <c r="L7" s="22"/>
      <c r="M7" s="18"/>
      <c r="N7" s="21"/>
      <c r="O7" s="20"/>
      <c r="P7" s="16"/>
      <c r="Q7" s="15"/>
      <c r="R7" s="13"/>
      <c r="T7" s="17"/>
      <c r="U7" s="18"/>
      <c r="V7" s="18"/>
      <c r="W7" s="18"/>
      <c r="X7" s="18"/>
      <c r="Y7" s="18"/>
      <c r="Z7" s="101"/>
      <c r="AA7" s="24"/>
      <c r="AB7" s="24"/>
      <c r="AC7" s="11"/>
      <c r="AD7" s="24"/>
      <c r="AE7" s="24"/>
      <c r="AF7" s="11"/>
      <c r="AI7" s="11"/>
      <c r="AJ7" s="11"/>
      <c r="AK7" s="11"/>
      <c r="AL7" s="11"/>
      <c r="AO7" s="11"/>
      <c r="AP7" s="11"/>
    </row>
    <row r="8" spans="1:47" x14ac:dyDescent="0.25">
      <c r="A8" s="10">
        <v>4</v>
      </c>
      <c r="B8" s="11"/>
      <c r="C8" s="129"/>
      <c r="D8" s="129">
        <v>337862</v>
      </c>
      <c r="E8" s="129">
        <v>353310</v>
      </c>
      <c r="F8" s="11"/>
      <c r="G8" s="11"/>
      <c r="H8" s="24">
        <f t="shared" si="0"/>
        <v>-15448</v>
      </c>
      <c r="I8" s="18"/>
      <c r="L8" s="22"/>
      <c r="M8" s="18"/>
      <c r="N8" s="21"/>
      <c r="O8" s="20"/>
      <c r="P8" s="16"/>
      <c r="Q8" s="15"/>
      <c r="R8" s="13"/>
      <c r="T8" s="17"/>
      <c r="U8" s="18"/>
      <c r="V8" s="18"/>
      <c r="W8" s="18"/>
      <c r="X8" s="18"/>
      <c r="Y8" s="18"/>
      <c r="Z8" s="101">
        <v>35004</v>
      </c>
      <c r="AA8" s="24">
        <v>154897</v>
      </c>
      <c r="AB8" s="24">
        <f>158568+147</f>
        <v>158715</v>
      </c>
      <c r="AC8" s="11">
        <f>+AB8-AA8</f>
        <v>3818</v>
      </c>
      <c r="AD8" s="24"/>
      <c r="AE8" s="24"/>
      <c r="AF8" s="11">
        <f>+AE8-AD8</f>
        <v>0</v>
      </c>
      <c r="AI8" s="11">
        <f>+AH8-AG8</f>
        <v>0</v>
      </c>
      <c r="AJ8" s="11"/>
      <c r="AK8" s="11"/>
      <c r="AL8" s="11">
        <f>+AK8-AJ8</f>
        <v>0</v>
      </c>
      <c r="AM8" s="25">
        <f>+AA8-AG8</f>
        <v>154897</v>
      </c>
      <c r="AN8" s="25">
        <f>+AB8-AH8</f>
        <v>158715</v>
      </c>
      <c r="AO8" s="11">
        <f>+AD8-AJ8</f>
        <v>0</v>
      </c>
      <c r="AP8" s="11">
        <f>+AE8-AK8</f>
        <v>0</v>
      </c>
    </row>
    <row r="9" spans="1:47" x14ac:dyDescent="0.25">
      <c r="A9" s="10">
        <v>5</v>
      </c>
      <c r="B9" s="11"/>
      <c r="C9" s="11"/>
      <c r="D9" s="11">
        <v>289974</v>
      </c>
      <c r="E9" s="11">
        <v>292576</v>
      </c>
      <c r="F9" s="11"/>
      <c r="G9" s="11"/>
      <c r="H9" s="24">
        <f t="shared" si="0"/>
        <v>-2602</v>
      </c>
      <c r="I9" s="18"/>
      <c r="L9" s="22"/>
      <c r="M9" s="18"/>
      <c r="N9" s="21"/>
      <c r="O9" s="20"/>
      <c r="P9" s="16"/>
      <c r="Q9" s="15"/>
      <c r="R9" s="13"/>
      <c r="T9" s="17"/>
      <c r="U9" s="18"/>
      <c r="V9" s="18"/>
      <c r="W9" s="18"/>
      <c r="X9" s="18"/>
      <c r="Y9" s="18"/>
      <c r="Z9" s="101">
        <v>35034</v>
      </c>
      <c r="AA9" s="24">
        <v>517823</v>
      </c>
      <c r="AB9" s="24">
        <v>504438</v>
      </c>
      <c r="AC9" s="11">
        <f t="shared" ref="AC9:AC16" si="1">+AB9-AA9</f>
        <v>-13385</v>
      </c>
      <c r="AD9" s="24"/>
      <c r="AE9" s="24"/>
      <c r="AF9" s="11">
        <f t="shared" ref="AF9:AF16" si="2">+AE9-AD9</f>
        <v>0</v>
      </c>
      <c r="AI9" s="11">
        <f t="shared" ref="AI9:AI16" si="3">+AH9-AG9</f>
        <v>0</v>
      </c>
      <c r="AJ9" s="11"/>
      <c r="AK9" s="11"/>
      <c r="AL9" s="11">
        <f t="shared" ref="AL9:AL16" si="4">+AK9-AJ9</f>
        <v>0</v>
      </c>
      <c r="AM9" s="25">
        <f t="shared" ref="AM9:AM48" si="5">+AA9-AG9</f>
        <v>517823</v>
      </c>
      <c r="AN9" s="25">
        <f t="shared" ref="AN9:AN48" si="6">+AB9-AH9</f>
        <v>504438</v>
      </c>
      <c r="AO9" s="11">
        <f t="shared" ref="AO9:AO48" si="7">+AD9-AJ9</f>
        <v>0</v>
      </c>
      <c r="AP9" s="11">
        <f t="shared" ref="AP9:AP48" si="8">+AE9-AK9</f>
        <v>0</v>
      </c>
      <c r="AQ9" s="2"/>
      <c r="AS9" s="2"/>
      <c r="AT9" s="2"/>
      <c r="AU9" s="2"/>
    </row>
    <row r="10" spans="1:47" x14ac:dyDescent="0.25">
      <c r="A10" s="10">
        <v>6</v>
      </c>
      <c r="B10" s="11"/>
      <c r="C10" s="11"/>
      <c r="D10" s="11">
        <v>188671</v>
      </c>
      <c r="E10" s="11">
        <v>181561</v>
      </c>
      <c r="F10" s="11"/>
      <c r="G10" s="11"/>
      <c r="H10" s="24">
        <f t="shared" si="0"/>
        <v>7110</v>
      </c>
      <c r="I10" s="18"/>
      <c r="L10" s="22"/>
      <c r="M10" s="18"/>
      <c r="N10" s="21"/>
      <c r="O10" s="20"/>
      <c r="P10" s="16"/>
      <c r="Q10" s="15"/>
      <c r="R10" s="13"/>
      <c r="T10" s="17"/>
      <c r="U10" s="18"/>
      <c r="V10" s="18"/>
      <c r="W10" s="18"/>
      <c r="X10" s="18"/>
      <c r="Y10" s="18"/>
      <c r="Z10" s="101">
        <v>35065</v>
      </c>
      <c r="AA10" s="24">
        <v>7601093</v>
      </c>
      <c r="AB10" s="24">
        <v>7546494</v>
      </c>
      <c r="AC10" s="11">
        <f t="shared" si="1"/>
        <v>-54599</v>
      </c>
      <c r="AD10" s="24"/>
      <c r="AE10" s="24"/>
      <c r="AF10" s="11">
        <f t="shared" si="2"/>
        <v>0</v>
      </c>
      <c r="AI10" s="11">
        <f t="shared" si="3"/>
        <v>0</v>
      </c>
      <c r="AJ10" s="11"/>
      <c r="AK10" s="11"/>
      <c r="AL10" s="11">
        <f t="shared" si="4"/>
        <v>0</v>
      </c>
      <c r="AM10" s="25">
        <f t="shared" si="5"/>
        <v>7601093</v>
      </c>
      <c r="AN10" s="25">
        <f t="shared" si="6"/>
        <v>7546494</v>
      </c>
      <c r="AO10" s="11">
        <f t="shared" si="7"/>
        <v>0</v>
      </c>
      <c r="AP10" s="11">
        <f t="shared" si="8"/>
        <v>0</v>
      </c>
      <c r="AQ10" s="2"/>
      <c r="AS10" s="2"/>
      <c r="AT10" s="2"/>
      <c r="AU10" s="2"/>
    </row>
    <row r="11" spans="1:47" x14ac:dyDescent="0.25">
      <c r="A11" s="10">
        <v>7</v>
      </c>
      <c r="B11" s="11"/>
      <c r="C11" s="11"/>
      <c r="D11" s="11">
        <v>336735</v>
      </c>
      <c r="E11" s="11">
        <v>358146</v>
      </c>
      <c r="F11" s="11"/>
      <c r="G11" s="11"/>
      <c r="H11" s="24">
        <f t="shared" si="0"/>
        <v>-21411</v>
      </c>
      <c r="I11" s="18"/>
      <c r="L11" s="23"/>
      <c r="M11" s="18"/>
      <c r="N11" s="21"/>
      <c r="O11" s="20"/>
      <c r="P11" s="16"/>
      <c r="Q11" s="15"/>
      <c r="R11" s="13"/>
      <c r="T11" s="17"/>
      <c r="U11" s="18"/>
      <c r="V11" s="18"/>
      <c r="W11" s="18"/>
      <c r="X11" s="18"/>
      <c r="Y11" s="18"/>
      <c r="Z11" s="101">
        <v>35096</v>
      </c>
      <c r="AA11" s="24">
        <v>8861952</v>
      </c>
      <c r="AB11" s="24">
        <v>8793151</v>
      </c>
      <c r="AC11" s="11">
        <f t="shared" si="1"/>
        <v>-68801</v>
      </c>
      <c r="AD11" s="24"/>
      <c r="AE11" s="24"/>
      <c r="AF11" s="11">
        <f t="shared" si="2"/>
        <v>0</v>
      </c>
      <c r="AI11" s="11">
        <f t="shared" si="3"/>
        <v>0</v>
      </c>
      <c r="AJ11" s="11"/>
      <c r="AK11" s="11"/>
      <c r="AL11" s="11">
        <f t="shared" si="4"/>
        <v>0</v>
      </c>
      <c r="AM11" s="25">
        <f t="shared" si="5"/>
        <v>8861952</v>
      </c>
      <c r="AN11" s="25">
        <f t="shared" si="6"/>
        <v>8793151</v>
      </c>
      <c r="AO11" s="11">
        <f t="shared" si="7"/>
        <v>0</v>
      </c>
      <c r="AP11" s="11">
        <f t="shared" si="8"/>
        <v>0</v>
      </c>
      <c r="AQ11" s="2"/>
      <c r="AS11" s="2"/>
      <c r="AT11" s="2"/>
      <c r="AU11" s="2"/>
    </row>
    <row r="12" spans="1:47" x14ac:dyDescent="0.25">
      <c r="A12" s="10">
        <v>8</v>
      </c>
      <c r="B12" s="11"/>
      <c r="C12" s="11"/>
      <c r="D12" s="108">
        <v>351416</v>
      </c>
      <c r="E12" s="11">
        <v>351416</v>
      </c>
      <c r="F12" s="11"/>
      <c r="G12" s="11"/>
      <c r="H12" s="24">
        <f t="shared" si="0"/>
        <v>0</v>
      </c>
      <c r="I12" s="18"/>
      <c r="L12" s="23"/>
      <c r="M12" s="18"/>
      <c r="N12" s="21"/>
      <c r="O12" s="20"/>
      <c r="P12" s="16"/>
      <c r="Q12" s="15"/>
      <c r="R12" s="13"/>
      <c r="T12" s="17"/>
      <c r="U12" s="18"/>
      <c r="V12" s="18"/>
      <c r="W12" s="18"/>
      <c r="X12" s="18"/>
      <c r="Y12" s="18"/>
      <c r="Z12" s="101">
        <v>35125</v>
      </c>
      <c r="AA12" s="24">
        <v>9536036</v>
      </c>
      <c r="AB12" s="24">
        <v>9424354</v>
      </c>
      <c r="AC12" s="11">
        <f t="shared" si="1"/>
        <v>-111682</v>
      </c>
      <c r="AD12" s="24"/>
      <c r="AE12" s="24"/>
      <c r="AF12" s="11">
        <f t="shared" si="2"/>
        <v>0</v>
      </c>
      <c r="AI12" s="11">
        <f t="shared" si="3"/>
        <v>0</v>
      </c>
      <c r="AJ12" s="11"/>
      <c r="AK12" s="11"/>
      <c r="AL12" s="11">
        <f t="shared" si="4"/>
        <v>0</v>
      </c>
      <c r="AM12" s="25">
        <f t="shared" si="5"/>
        <v>9536036</v>
      </c>
      <c r="AN12" s="25">
        <f t="shared" si="6"/>
        <v>9424354</v>
      </c>
      <c r="AO12" s="11">
        <f t="shared" si="7"/>
        <v>0</v>
      </c>
      <c r="AP12" s="11">
        <f t="shared" si="8"/>
        <v>0</v>
      </c>
      <c r="AQ12" s="2"/>
      <c r="AS12" s="2"/>
      <c r="AT12" s="2"/>
      <c r="AU12" s="2"/>
    </row>
    <row r="13" spans="1:47" x14ac:dyDescent="0.25">
      <c r="A13" s="10">
        <v>9</v>
      </c>
      <c r="B13" s="11"/>
      <c r="C13" s="11"/>
      <c r="D13" s="11">
        <v>315972</v>
      </c>
      <c r="E13" s="11">
        <v>328305</v>
      </c>
      <c r="F13" s="11"/>
      <c r="G13" s="11"/>
      <c r="H13" s="24">
        <f t="shared" si="0"/>
        <v>-12333</v>
      </c>
      <c r="I13" s="18"/>
      <c r="L13" s="23"/>
      <c r="M13" s="18"/>
      <c r="N13" s="21"/>
      <c r="O13" s="20"/>
      <c r="P13" s="16"/>
      <c r="Q13" s="15"/>
      <c r="R13" s="13"/>
      <c r="T13" s="17"/>
      <c r="U13" s="18"/>
      <c r="V13" s="18"/>
      <c r="W13" s="18"/>
      <c r="X13" s="18"/>
      <c r="Y13" s="18"/>
      <c r="Z13" s="101">
        <v>35156</v>
      </c>
      <c r="AA13" s="24">
        <v>8208752</v>
      </c>
      <c r="AB13" s="24">
        <v>8202500</v>
      </c>
      <c r="AC13" s="11">
        <f t="shared" si="1"/>
        <v>-6252</v>
      </c>
      <c r="AD13" s="24"/>
      <c r="AE13" s="24"/>
      <c r="AF13" s="11">
        <f t="shared" si="2"/>
        <v>0</v>
      </c>
      <c r="AI13" s="11">
        <f t="shared" si="3"/>
        <v>0</v>
      </c>
      <c r="AJ13" s="11"/>
      <c r="AK13" s="11"/>
      <c r="AL13" s="11">
        <f t="shared" si="4"/>
        <v>0</v>
      </c>
      <c r="AM13" s="25">
        <f t="shared" si="5"/>
        <v>8208752</v>
      </c>
      <c r="AN13" s="25">
        <f t="shared" si="6"/>
        <v>8202500</v>
      </c>
      <c r="AO13" s="11">
        <f t="shared" si="7"/>
        <v>0</v>
      </c>
      <c r="AP13" s="11">
        <f t="shared" si="8"/>
        <v>0</v>
      </c>
      <c r="AQ13" s="2"/>
      <c r="AS13" s="2"/>
      <c r="AT13" s="2"/>
      <c r="AU13" s="2"/>
    </row>
    <row r="14" spans="1:47" x14ac:dyDescent="0.25">
      <c r="A14" s="10">
        <v>10</v>
      </c>
      <c r="B14" s="11"/>
      <c r="C14" s="11"/>
      <c r="D14" s="11">
        <v>302020</v>
      </c>
      <c r="E14" s="11">
        <v>331293</v>
      </c>
      <c r="F14" s="11"/>
      <c r="G14" s="11"/>
      <c r="H14" s="24">
        <f t="shared" si="0"/>
        <v>-29273</v>
      </c>
      <c r="I14" s="18"/>
      <c r="L14" s="23"/>
      <c r="M14" s="18"/>
      <c r="N14" s="21"/>
      <c r="O14" s="20"/>
      <c r="P14" s="16"/>
      <c r="Q14" s="15"/>
      <c r="R14" s="13"/>
      <c r="T14" s="17"/>
      <c r="U14" s="18"/>
      <c r="V14" s="18"/>
      <c r="W14" s="18"/>
      <c r="X14" s="18"/>
      <c r="Y14" s="18"/>
      <c r="Z14" s="101">
        <v>35186</v>
      </c>
      <c r="AA14" s="24">
        <v>8423604</v>
      </c>
      <c r="AB14" s="24">
        <v>8500472</v>
      </c>
      <c r="AC14" s="11">
        <f t="shared" si="1"/>
        <v>76868</v>
      </c>
      <c r="AD14" s="24"/>
      <c r="AE14" s="24"/>
      <c r="AF14" s="11">
        <f t="shared" si="2"/>
        <v>0</v>
      </c>
      <c r="AI14" s="11">
        <f t="shared" si="3"/>
        <v>0</v>
      </c>
      <c r="AJ14" s="11"/>
      <c r="AK14" s="11"/>
      <c r="AL14" s="11">
        <f t="shared" si="4"/>
        <v>0</v>
      </c>
      <c r="AM14" s="25">
        <f t="shared" si="5"/>
        <v>8423604</v>
      </c>
      <c r="AN14" s="25">
        <f t="shared" si="6"/>
        <v>8500472</v>
      </c>
      <c r="AO14" s="11">
        <f t="shared" si="7"/>
        <v>0</v>
      </c>
      <c r="AP14" s="11">
        <f t="shared" si="8"/>
        <v>0</v>
      </c>
      <c r="AQ14" s="2"/>
      <c r="AS14" s="2"/>
      <c r="AT14" s="2"/>
      <c r="AU14" s="2"/>
    </row>
    <row r="15" spans="1:47" x14ac:dyDescent="0.25">
      <c r="A15" s="10">
        <v>11</v>
      </c>
      <c r="B15" s="11"/>
      <c r="C15" s="11"/>
      <c r="D15" s="11">
        <v>323556</v>
      </c>
      <c r="E15" s="11">
        <v>318183</v>
      </c>
      <c r="F15" s="11"/>
      <c r="G15" s="11"/>
      <c r="H15" s="24">
        <f t="shared" si="0"/>
        <v>5373</v>
      </c>
      <c r="I15" s="18"/>
      <c r="L15" s="23"/>
      <c r="M15" s="18"/>
      <c r="N15" s="21"/>
      <c r="O15" s="20"/>
      <c r="P15" s="16"/>
      <c r="Q15" s="15"/>
      <c r="R15" s="13"/>
      <c r="T15" s="17"/>
      <c r="U15" s="18"/>
      <c r="V15" s="18"/>
      <c r="W15" s="18"/>
      <c r="X15" s="18"/>
      <c r="Y15" s="18"/>
      <c r="Z15" s="101">
        <v>35217</v>
      </c>
      <c r="AA15" s="24">
        <v>7598497</v>
      </c>
      <c r="AB15" s="24">
        <v>7806724</v>
      </c>
      <c r="AC15" s="11">
        <f t="shared" si="1"/>
        <v>208227</v>
      </c>
      <c r="AD15" s="24"/>
      <c r="AE15" s="24"/>
      <c r="AF15" s="11">
        <f t="shared" si="2"/>
        <v>0</v>
      </c>
      <c r="AI15" s="11">
        <f t="shared" si="3"/>
        <v>0</v>
      </c>
      <c r="AJ15" s="11"/>
      <c r="AK15" s="11"/>
      <c r="AL15" s="11">
        <f t="shared" si="4"/>
        <v>0</v>
      </c>
      <c r="AM15" s="25">
        <f t="shared" si="5"/>
        <v>7598497</v>
      </c>
      <c r="AN15" s="25">
        <f t="shared" si="6"/>
        <v>7806724</v>
      </c>
      <c r="AO15" s="11">
        <f t="shared" si="7"/>
        <v>0</v>
      </c>
      <c r="AP15" s="11">
        <f t="shared" si="8"/>
        <v>0</v>
      </c>
      <c r="AQ15" s="2"/>
      <c r="AS15" s="2"/>
      <c r="AT15" s="2"/>
      <c r="AU15" s="2"/>
    </row>
    <row r="16" spans="1:47" x14ac:dyDescent="0.25">
      <c r="A16" s="10">
        <v>12</v>
      </c>
      <c r="B16" s="11"/>
      <c r="C16" s="11"/>
      <c r="D16" s="11"/>
      <c r="E16" s="11"/>
      <c r="F16" s="11"/>
      <c r="G16" s="11"/>
      <c r="H16" s="24">
        <f t="shared" si="0"/>
        <v>0</v>
      </c>
      <c r="I16" s="18"/>
      <c r="L16" s="23"/>
      <c r="M16" s="18"/>
      <c r="N16" s="21"/>
      <c r="O16" s="20"/>
      <c r="P16" s="16"/>
      <c r="Q16" s="15"/>
      <c r="R16" s="13"/>
      <c r="T16" s="17"/>
      <c r="U16" s="18"/>
      <c r="Y16" s="18"/>
      <c r="Z16" s="101">
        <v>35247</v>
      </c>
      <c r="AA16" s="24">
        <f>10183197-10183197+10173543</f>
        <v>10173543</v>
      </c>
      <c r="AB16" s="24">
        <v>10254986</v>
      </c>
      <c r="AC16" s="11">
        <f t="shared" si="1"/>
        <v>81443</v>
      </c>
      <c r="AD16" s="24"/>
      <c r="AE16" s="24"/>
      <c r="AF16" s="11">
        <f t="shared" si="2"/>
        <v>0</v>
      </c>
      <c r="AI16" s="11">
        <f t="shared" si="3"/>
        <v>0</v>
      </c>
      <c r="AJ16" s="11"/>
      <c r="AK16" s="11"/>
      <c r="AL16" s="11">
        <f t="shared" si="4"/>
        <v>0</v>
      </c>
      <c r="AM16" s="25">
        <f t="shared" si="5"/>
        <v>10173543</v>
      </c>
      <c r="AN16" s="25">
        <f t="shared" si="6"/>
        <v>10254986</v>
      </c>
      <c r="AO16" s="11">
        <f t="shared" si="7"/>
        <v>0</v>
      </c>
      <c r="AP16" s="11">
        <f t="shared" si="8"/>
        <v>0</v>
      </c>
      <c r="AQ16" s="2"/>
      <c r="AS16" s="2"/>
      <c r="AT16" s="2"/>
      <c r="AU16" s="2"/>
    </row>
    <row r="17" spans="1:42" x14ac:dyDescent="0.25">
      <c r="A17" s="10">
        <v>13</v>
      </c>
      <c r="B17" s="11"/>
      <c r="C17" s="11"/>
      <c r="D17" s="11"/>
      <c r="E17" s="11"/>
      <c r="F17" s="11"/>
      <c r="G17" s="11"/>
      <c r="H17" s="24">
        <f t="shared" si="0"/>
        <v>0</v>
      </c>
      <c r="I17" s="18"/>
      <c r="M17" s="18"/>
      <c r="N17" s="19"/>
      <c r="O17" s="20"/>
      <c r="P17" s="16"/>
      <c r="Q17" s="15"/>
      <c r="R17" s="13"/>
      <c r="T17" s="17"/>
      <c r="U17" s="18"/>
      <c r="Y17" s="18"/>
      <c r="Z17" s="101">
        <v>35278</v>
      </c>
      <c r="AA17" s="24">
        <v>7746025</v>
      </c>
      <c r="AB17" s="24">
        <v>7834754</v>
      </c>
      <c r="AC17" s="11">
        <f t="shared" ref="AC17:AC39" si="9">+AB17-AA17</f>
        <v>88729</v>
      </c>
      <c r="AD17" s="24"/>
      <c r="AE17" s="24"/>
      <c r="AF17" s="11">
        <f t="shared" ref="AF17:AF24" si="10">+AE17-AD17</f>
        <v>0</v>
      </c>
      <c r="AI17" s="11">
        <f t="shared" ref="AI17:AI39" si="11">+AH17-AG17</f>
        <v>0</v>
      </c>
      <c r="AJ17" s="11"/>
      <c r="AK17" s="11"/>
      <c r="AL17" s="11">
        <f t="shared" ref="AL17:AL47" si="12">+AK17-AJ17</f>
        <v>0</v>
      </c>
      <c r="AM17" s="25">
        <f t="shared" si="5"/>
        <v>7746025</v>
      </c>
      <c r="AN17" s="25">
        <f t="shared" si="6"/>
        <v>7834754</v>
      </c>
      <c r="AO17" s="11">
        <f t="shared" si="7"/>
        <v>0</v>
      </c>
      <c r="AP17" s="11">
        <f t="shared" si="8"/>
        <v>0</v>
      </c>
    </row>
    <row r="18" spans="1:42" x14ac:dyDescent="0.25">
      <c r="A18" s="10">
        <v>14</v>
      </c>
      <c r="B18" s="11"/>
      <c r="C18" s="11"/>
      <c r="D18" s="11"/>
      <c r="E18" s="11"/>
      <c r="F18" s="11"/>
      <c r="G18" s="11"/>
      <c r="H18" s="24">
        <f t="shared" si="0"/>
        <v>0</v>
      </c>
      <c r="I18" s="18"/>
      <c r="M18" s="18"/>
      <c r="N18" s="19"/>
      <c r="O18" s="20"/>
      <c r="P18" s="16"/>
      <c r="Q18" s="15"/>
      <c r="R18" s="13"/>
      <c r="T18" s="17"/>
      <c r="U18" s="18"/>
      <c r="Y18" s="18"/>
      <c r="Z18" s="101">
        <v>35309</v>
      </c>
      <c r="AA18" s="24">
        <v>9105752</v>
      </c>
      <c r="AB18" s="24">
        <v>9112349</v>
      </c>
      <c r="AC18" s="11">
        <f t="shared" si="9"/>
        <v>6597</v>
      </c>
      <c r="AD18" s="24">
        <v>10832884</v>
      </c>
      <c r="AE18" s="24">
        <v>10607196</v>
      </c>
      <c r="AF18" s="11">
        <f t="shared" si="10"/>
        <v>-225688</v>
      </c>
      <c r="AI18" s="11">
        <f t="shared" si="11"/>
        <v>0</v>
      </c>
      <c r="AJ18" s="11"/>
      <c r="AK18" s="11"/>
      <c r="AL18" s="11">
        <f t="shared" si="12"/>
        <v>0</v>
      </c>
      <c r="AM18" s="25">
        <f t="shared" si="5"/>
        <v>9105752</v>
      </c>
      <c r="AN18" s="25">
        <f t="shared" si="6"/>
        <v>9112349</v>
      </c>
      <c r="AO18" s="11">
        <f t="shared" si="7"/>
        <v>10832884</v>
      </c>
      <c r="AP18" s="11">
        <f t="shared" si="8"/>
        <v>10607196</v>
      </c>
    </row>
    <row r="19" spans="1:42" x14ac:dyDescent="0.25">
      <c r="A19" s="10">
        <v>15</v>
      </c>
      <c r="B19" s="11"/>
      <c r="C19" s="11"/>
      <c r="D19" s="11"/>
      <c r="E19" s="11"/>
      <c r="F19" s="11"/>
      <c r="G19" s="11"/>
      <c r="H19" s="24">
        <f t="shared" si="0"/>
        <v>0</v>
      </c>
      <c r="I19" s="31"/>
      <c r="T19" s="17"/>
      <c r="U19" s="18"/>
      <c r="Y19" s="18"/>
      <c r="Z19" s="101">
        <v>35339</v>
      </c>
      <c r="AA19" s="24">
        <v>7449663</v>
      </c>
      <c r="AB19" s="24">
        <v>7543658</v>
      </c>
      <c r="AC19" s="11">
        <f t="shared" si="9"/>
        <v>93995</v>
      </c>
      <c r="AD19" s="24">
        <v>8947165</v>
      </c>
      <c r="AE19" s="24">
        <v>8872112</v>
      </c>
      <c r="AF19" s="11">
        <f t="shared" si="10"/>
        <v>-75053</v>
      </c>
      <c r="AI19" s="11">
        <f t="shared" si="11"/>
        <v>0</v>
      </c>
      <c r="AJ19" s="11"/>
      <c r="AK19" s="11"/>
      <c r="AL19" s="11">
        <f t="shared" si="12"/>
        <v>0</v>
      </c>
      <c r="AM19" s="25">
        <f t="shared" si="5"/>
        <v>7449663</v>
      </c>
      <c r="AN19" s="25">
        <f t="shared" si="6"/>
        <v>7543658</v>
      </c>
      <c r="AO19" s="11">
        <f t="shared" si="7"/>
        <v>8947165</v>
      </c>
      <c r="AP19" s="11">
        <f t="shared" si="8"/>
        <v>8872112</v>
      </c>
    </row>
    <row r="20" spans="1:42" x14ac:dyDescent="0.25">
      <c r="A20" s="10">
        <v>16</v>
      </c>
      <c r="B20" s="11"/>
      <c r="C20" s="11"/>
      <c r="D20" s="11"/>
      <c r="E20" s="11"/>
      <c r="F20" s="11"/>
      <c r="G20" s="11"/>
      <c r="H20" s="24">
        <f t="shared" si="0"/>
        <v>0</v>
      </c>
      <c r="T20" s="17"/>
      <c r="U20" s="24"/>
      <c r="Y20" s="18"/>
      <c r="Z20" s="101">
        <v>35370</v>
      </c>
      <c r="AA20" s="24">
        <v>2608198</v>
      </c>
      <c r="AB20" s="24">
        <v>2603340</v>
      </c>
      <c r="AC20" s="11">
        <f t="shared" si="9"/>
        <v>-4858</v>
      </c>
      <c r="AD20" s="24">
        <v>9086350</v>
      </c>
      <c r="AE20" s="24">
        <f>8929716-8929716+9021175</f>
        <v>9021175</v>
      </c>
      <c r="AF20" s="11">
        <f t="shared" si="10"/>
        <v>-65175</v>
      </c>
      <c r="AI20" s="11">
        <f t="shared" si="11"/>
        <v>0</v>
      </c>
      <c r="AJ20" s="11"/>
      <c r="AK20" s="11"/>
      <c r="AL20" s="11">
        <f t="shared" si="12"/>
        <v>0</v>
      </c>
      <c r="AM20" s="25">
        <f t="shared" si="5"/>
        <v>2608198</v>
      </c>
      <c r="AN20" s="25">
        <f t="shared" si="6"/>
        <v>2603340</v>
      </c>
      <c r="AO20" s="11">
        <f t="shared" si="7"/>
        <v>9086350</v>
      </c>
      <c r="AP20" s="11">
        <f t="shared" si="8"/>
        <v>9021175</v>
      </c>
    </row>
    <row r="21" spans="1:42" x14ac:dyDescent="0.25">
      <c r="A21" s="10">
        <v>17</v>
      </c>
      <c r="B21" s="11"/>
      <c r="C21" s="11"/>
      <c r="D21" s="11"/>
      <c r="E21" s="11"/>
      <c r="F21" s="11"/>
      <c r="G21" s="11"/>
      <c r="H21" s="24">
        <f t="shared" si="0"/>
        <v>0</v>
      </c>
      <c r="I21" s="18"/>
      <c r="J21" s="18"/>
      <c r="K21" s="18"/>
      <c r="L21" s="18"/>
      <c r="M21" s="18"/>
      <c r="N21" s="21"/>
      <c r="O21" s="20"/>
      <c r="P21" s="16"/>
      <c r="Q21" s="15"/>
      <c r="R21" s="13"/>
      <c r="T21" s="17"/>
      <c r="U21" s="24"/>
      <c r="Y21" s="18"/>
      <c r="Z21" s="101">
        <v>35400</v>
      </c>
      <c r="AA21" s="24">
        <v>666062</v>
      </c>
      <c r="AB21" s="24">
        <v>548699</v>
      </c>
      <c r="AC21" s="11">
        <f t="shared" si="9"/>
        <v>-117363</v>
      </c>
      <c r="AD21" s="24">
        <v>6462881</v>
      </c>
      <c r="AE21" s="24">
        <v>6563264</v>
      </c>
      <c r="AF21" s="11">
        <f t="shared" si="10"/>
        <v>100383</v>
      </c>
      <c r="AI21" s="11">
        <f t="shared" si="11"/>
        <v>0</v>
      </c>
      <c r="AJ21" s="11"/>
      <c r="AK21" s="11"/>
      <c r="AL21" s="11">
        <f t="shared" si="12"/>
        <v>0</v>
      </c>
      <c r="AM21" s="25">
        <f t="shared" si="5"/>
        <v>666062</v>
      </c>
      <c r="AN21" s="25">
        <f t="shared" si="6"/>
        <v>548699</v>
      </c>
      <c r="AO21" s="11">
        <f t="shared" si="7"/>
        <v>6462881</v>
      </c>
      <c r="AP21" s="11">
        <f t="shared" si="8"/>
        <v>6563264</v>
      </c>
    </row>
    <row r="22" spans="1:42" x14ac:dyDescent="0.25">
      <c r="A22" s="10">
        <v>18</v>
      </c>
      <c r="B22" s="129"/>
      <c r="C22" s="11"/>
      <c r="D22" s="11"/>
      <c r="E22" s="11"/>
      <c r="F22" s="11"/>
      <c r="G22" s="11"/>
      <c r="H22" s="24">
        <f t="shared" si="0"/>
        <v>0</v>
      </c>
      <c r="I22" s="18"/>
      <c r="J22" s="18"/>
      <c r="K22" s="18"/>
      <c r="L22" s="18"/>
      <c r="M22" s="18"/>
      <c r="N22" s="21"/>
      <c r="O22" s="20"/>
      <c r="P22" s="16"/>
      <c r="Q22" s="15"/>
      <c r="R22" s="13"/>
      <c r="Z22" s="101">
        <v>35431</v>
      </c>
      <c r="AA22" s="24">
        <v>1316276</v>
      </c>
      <c r="AB22" s="24">
        <v>1066952</v>
      </c>
      <c r="AC22" s="11">
        <f t="shared" si="9"/>
        <v>-249324</v>
      </c>
      <c r="AD22" s="24">
        <v>5844267</v>
      </c>
      <c r="AE22" s="24">
        <v>6103467</v>
      </c>
      <c r="AF22" s="11">
        <f t="shared" si="10"/>
        <v>259200</v>
      </c>
      <c r="AI22" s="11">
        <f t="shared" si="11"/>
        <v>0</v>
      </c>
      <c r="AJ22" s="11"/>
      <c r="AK22" s="11"/>
      <c r="AL22" s="11">
        <f t="shared" si="12"/>
        <v>0</v>
      </c>
      <c r="AM22" s="25">
        <f t="shared" si="5"/>
        <v>1316276</v>
      </c>
      <c r="AN22" s="25">
        <f t="shared" si="6"/>
        <v>1066952</v>
      </c>
      <c r="AO22" s="11">
        <f t="shared" si="7"/>
        <v>5844267</v>
      </c>
      <c r="AP22" s="11">
        <f t="shared" si="8"/>
        <v>6103467</v>
      </c>
    </row>
    <row r="23" spans="1:42" x14ac:dyDescent="0.25">
      <c r="A23" s="10">
        <v>19</v>
      </c>
      <c r="B23" s="11"/>
      <c r="C23" s="11"/>
      <c r="D23" s="11"/>
      <c r="E23" s="11"/>
      <c r="F23" s="11"/>
      <c r="G23" s="11"/>
      <c r="H23" s="24">
        <f t="shared" si="0"/>
        <v>0</v>
      </c>
      <c r="I23" s="18"/>
      <c r="J23" s="18"/>
      <c r="K23" s="18"/>
      <c r="L23" s="18"/>
      <c r="M23" s="18"/>
      <c r="N23" s="21"/>
      <c r="O23" s="20"/>
      <c r="P23" s="16"/>
      <c r="Q23" s="15"/>
      <c r="R23" s="13"/>
      <c r="Z23" s="101">
        <v>35462</v>
      </c>
      <c r="AA23" s="24">
        <v>1305206</v>
      </c>
      <c r="AB23" s="24">
        <v>1362628</v>
      </c>
      <c r="AC23" s="11">
        <f t="shared" si="9"/>
        <v>57422</v>
      </c>
      <c r="AD23" s="24">
        <v>5171924</v>
      </c>
      <c r="AE23" s="24">
        <v>5152958</v>
      </c>
      <c r="AF23" s="11">
        <f t="shared" si="10"/>
        <v>-18966</v>
      </c>
      <c r="AI23" s="11">
        <f t="shared" si="11"/>
        <v>0</v>
      </c>
      <c r="AJ23" s="11"/>
      <c r="AK23" s="11"/>
      <c r="AL23" s="11">
        <f t="shared" si="12"/>
        <v>0</v>
      </c>
      <c r="AM23" s="25">
        <f t="shared" si="5"/>
        <v>1305206</v>
      </c>
      <c r="AN23" s="25">
        <f t="shared" si="6"/>
        <v>1362628</v>
      </c>
      <c r="AO23" s="11">
        <f t="shared" si="7"/>
        <v>5171924</v>
      </c>
      <c r="AP23" s="11">
        <f t="shared" si="8"/>
        <v>5152958</v>
      </c>
    </row>
    <row r="24" spans="1:42" x14ac:dyDescent="0.25">
      <c r="A24" s="10">
        <v>20</v>
      </c>
      <c r="B24" s="11"/>
      <c r="C24" s="11"/>
      <c r="D24" s="11"/>
      <c r="E24" s="11"/>
      <c r="F24" s="11"/>
      <c r="G24" s="11"/>
      <c r="H24" s="24">
        <f t="shared" si="0"/>
        <v>0</v>
      </c>
      <c r="I24" s="18"/>
      <c r="J24" s="18"/>
      <c r="K24" s="18"/>
      <c r="L24" s="18"/>
      <c r="M24" s="18"/>
      <c r="N24" s="21"/>
      <c r="O24" s="20"/>
      <c r="P24" s="16"/>
      <c r="Q24" s="15"/>
      <c r="R24" s="13"/>
      <c r="Z24" s="125">
        <v>35490</v>
      </c>
      <c r="AA24" s="24">
        <v>4190968</v>
      </c>
      <c r="AB24" s="24">
        <v>4193574</v>
      </c>
      <c r="AC24" s="11">
        <f t="shared" si="9"/>
        <v>2606</v>
      </c>
      <c r="AD24" s="24">
        <v>6561424</v>
      </c>
      <c r="AE24" s="24">
        <v>6546612</v>
      </c>
      <c r="AF24" s="11">
        <f t="shared" si="10"/>
        <v>-14812</v>
      </c>
      <c r="AI24" s="11">
        <f t="shared" si="11"/>
        <v>0</v>
      </c>
      <c r="AJ24" s="11"/>
      <c r="AK24" s="11"/>
      <c r="AL24" s="11">
        <f t="shared" si="12"/>
        <v>0</v>
      </c>
      <c r="AM24" s="25">
        <f t="shared" si="5"/>
        <v>4190968</v>
      </c>
      <c r="AN24" s="25">
        <f t="shared" si="6"/>
        <v>4193574</v>
      </c>
      <c r="AO24" s="11">
        <f t="shared" si="7"/>
        <v>6561424</v>
      </c>
      <c r="AP24" s="11">
        <f t="shared" si="8"/>
        <v>6546612</v>
      </c>
    </row>
    <row r="25" spans="1:42" x14ac:dyDescent="0.25">
      <c r="A25" s="10">
        <v>21</v>
      </c>
      <c r="B25" s="11"/>
      <c r="C25" s="11"/>
      <c r="D25" s="11"/>
      <c r="E25" s="11"/>
      <c r="F25" s="11"/>
      <c r="G25" s="11"/>
      <c r="H25" s="24">
        <f t="shared" si="0"/>
        <v>0</v>
      </c>
      <c r="I25" s="18"/>
      <c r="J25" s="18"/>
      <c r="K25" s="18"/>
      <c r="L25" s="18"/>
      <c r="M25" s="18"/>
      <c r="N25" s="21"/>
      <c r="O25" s="20"/>
      <c r="P25" s="16"/>
      <c r="Q25" s="15"/>
      <c r="R25" s="13"/>
      <c r="Z25" s="125">
        <v>35521</v>
      </c>
      <c r="AA25" s="24">
        <v>3115956</v>
      </c>
      <c r="AB25" s="24">
        <v>3021896</v>
      </c>
      <c r="AC25" s="11">
        <f t="shared" si="9"/>
        <v>-94060</v>
      </c>
      <c r="AD25" s="24">
        <v>4700126</v>
      </c>
      <c r="AE25" s="24">
        <v>4743014</v>
      </c>
      <c r="AF25" s="11">
        <f t="shared" ref="AF25:AF31" si="13">+AE25-AD25</f>
        <v>42888</v>
      </c>
      <c r="AI25" s="11">
        <f t="shared" si="11"/>
        <v>0</v>
      </c>
      <c r="AJ25" s="11"/>
      <c r="AK25" s="11"/>
      <c r="AL25" s="11">
        <f t="shared" si="12"/>
        <v>0</v>
      </c>
      <c r="AM25" s="25">
        <f t="shared" si="5"/>
        <v>3115956</v>
      </c>
      <c r="AN25" s="25">
        <f t="shared" si="6"/>
        <v>3021896</v>
      </c>
      <c r="AO25" s="11">
        <f t="shared" si="7"/>
        <v>4700126</v>
      </c>
      <c r="AP25" s="11">
        <f t="shared" si="8"/>
        <v>4743014</v>
      </c>
    </row>
    <row r="26" spans="1:42" x14ac:dyDescent="0.25">
      <c r="A26" s="10">
        <v>22</v>
      </c>
      <c r="B26" s="11"/>
      <c r="C26" s="11"/>
      <c r="D26" s="11"/>
      <c r="E26" s="11"/>
      <c r="F26" s="11"/>
      <c r="G26" s="11"/>
      <c r="H26" s="24">
        <f t="shared" si="0"/>
        <v>0</v>
      </c>
      <c r="I26" s="18"/>
      <c r="J26" s="18"/>
      <c r="K26" s="18"/>
      <c r="L26" s="18"/>
      <c r="M26" s="18"/>
      <c r="N26" s="21"/>
      <c r="O26" s="20"/>
      <c r="P26" s="16"/>
      <c r="Q26" s="15"/>
      <c r="R26" s="13"/>
      <c r="Z26" s="101">
        <v>35551</v>
      </c>
      <c r="AA26" s="24">
        <v>2078173</v>
      </c>
      <c r="AB26" s="24">
        <v>2081843</v>
      </c>
      <c r="AC26" s="11">
        <f t="shared" si="9"/>
        <v>3670</v>
      </c>
      <c r="AD26" s="24">
        <v>5363804</v>
      </c>
      <c r="AE26" s="24">
        <v>5354710</v>
      </c>
      <c r="AF26" s="11">
        <f t="shared" si="13"/>
        <v>-9094</v>
      </c>
      <c r="AI26" s="11">
        <f t="shared" si="11"/>
        <v>0</v>
      </c>
      <c r="AJ26" s="11"/>
      <c r="AK26" s="11"/>
      <c r="AL26" s="11">
        <f t="shared" si="12"/>
        <v>0</v>
      </c>
      <c r="AM26" s="25">
        <f t="shared" si="5"/>
        <v>2078173</v>
      </c>
      <c r="AN26" s="25">
        <f t="shared" si="6"/>
        <v>2081843</v>
      </c>
      <c r="AO26" s="11">
        <f t="shared" si="7"/>
        <v>5363804</v>
      </c>
      <c r="AP26" s="11">
        <f t="shared" si="8"/>
        <v>5354710</v>
      </c>
    </row>
    <row r="27" spans="1:42" x14ac:dyDescent="0.25">
      <c r="A27" s="10">
        <v>23</v>
      </c>
      <c r="B27" s="11"/>
      <c r="C27" s="11"/>
      <c r="D27" s="11"/>
      <c r="E27" s="11"/>
      <c r="F27" s="11"/>
      <c r="G27" s="11"/>
      <c r="H27" s="24">
        <f t="shared" si="0"/>
        <v>0</v>
      </c>
      <c r="I27" s="18"/>
      <c r="J27" s="18"/>
      <c r="K27" s="18"/>
      <c r="L27" s="18"/>
      <c r="M27" s="18"/>
      <c r="N27" s="21"/>
      <c r="O27" s="20"/>
      <c r="P27" s="16"/>
      <c r="Q27" s="15"/>
      <c r="R27" s="13"/>
      <c r="Z27" s="101">
        <v>35582</v>
      </c>
      <c r="AA27" s="24">
        <v>1646640</v>
      </c>
      <c r="AB27" s="24">
        <v>1677213</v>
      </c>
      <c r="AC27" s="11">
        <f t="shared" si="9"/>
        <v>30573</v>
      </c>
      <c r="AD27" s="24">
        <v>6522394</v>
      </c>
      <c r="AE27" s="24">
        <f>6540119+6303</f>
        <v>6546422</v>
      </c>
      <c r="AF27" s="11">
        <f t="shared" si="13"/>
        <v>24028</v>
      </c>
      <c r="AI27" s="11">
        <f t="shared" si="11"/>
        <v>0</v>
      </c>
      <c r="AJ27" s="11"/>
      <c r="AK27" s="11"/>
      <c r="AL27" s="11">
        <f t="shared" si="12"/>
        <v>0</v>
      </c>
      <c r="AM27" s="25">
        <f t="shared" si="5"/>
        <v>1646640</v>
      </c>
      <c r="AN27" s="25">
        <f t="shared" si="6"/>
        <v>1677213</v>
      </c>
      <c r="AO27" s="11">
        <f t="shared" si="7"/>
        <v>6522394</v>
      </c>
      <c r="AP27" s="11">
        <f t="shared" si="8"/>
        <v>6546422</v>
      </c>
    </row>
    <row r="28" spans="1:42" x14ac:dyDescent="0.25">
      <c r="A28" s="10">
        <v>24</v>
      </c>
      <c r="B28" s="11"/>
      <c r="C28" s="11"/>
      <c r="D28" s="11"/>
      <c r="E28" s="11"/>
      <c r="F28" s="11"/>
      <c r="G28" s="11"/>
      <c r="H28" s="24">
        <f t="shared" si="0"/>
        <v>0</v>
      </c>
      <c r="I28" s="18"/>
      <c r="J28" s="18"/>
      <c r="K28" s="18"/>
      <c r="L28" s="18"/>
      <c r="M28" s="18"/>
      <c r="N28" s="21"/>
      <c r="O28" s="20"/>
      <c r="P28" s="16"/>
      <c r="Q28" s="15"/>
      <c r="R28" s="13"/>
      <c r="Z28" s="101">
        <v>35612</v>
      </c>
      <c r="AA28" s="24">
        <v>1750599</v>
      </c>
      <c r="AB28" s="24">
        <v>1718899</v>
      </c>
      <c r="AC28" s="11">
        <f t="shared" si="9"/>
        <v>-31700</v>
      </c>
      <c r="AD28" s="24">
        <v>7532026</v>
      </c>
      <c r="AE28" s="24">
        <v>7539173</v>
      </c>
      <c r="AF28" s="11">
        <f t="shared" si="13"/>
        <v>7147</v>
      </c>
      <c r="AI28" s="11">
        <f t="shared" si="11"/>
        <v>0</v>
      </c>
      <c r="AJ28" s="11"/>
      <c r="AK28" s="11"/>
      <c r="AL28" s="11">
        <f t="shared" si="12"/>
        <v>0</v>
      </c>
      <c r="AM28" s="25">
        <f t="shared" si="5"/>
        <v>1750599</v>
      </c>
      <c r="AN28" s="25">
        <f t="shared" si="6"/>
        <v>1718899</v>
      </c>
      <c r="AO28" s="11">
        <f t="shared" si="7"/>
        <v>7532026</v>
      </c>
      <c r="AP28" s="11">
        <f t="shared" si="8"/>
        <v>7539173</v>
      </c>
    </row>
    <row r="29" spans="1:42" x14ac:dyDescent="0.25">
      <c r="A29" s="10">
        <v>25</v>
      </c>
      <c r="B29" s="11"/>
      <c r="C29" s="11"/>
      <c r="D29" s="11"/>
      <c r="E29" s="11"/>
      <c r="F29" s="11"/>
      <c r="G29" s="11"/>
      <c r="H29" s="24">
        <f t="shared" si="0"/>
        <v>0</v>
      </c>
      <c r="I29" s="18"/>
      <c r="J29" s="18"/>
      <c r="K29" s="18"/>
      <c r="L29" s="18"/>
      <c r="M29" s="18"/>
      <c r="N29" s="21"/>
      <c r="O29" s="20"/>
      <c r="P29" s="16"/>
      <c r="Q29" s="15"/>
      <c r="R29" s="13"/>
      <c r="Z29" s="101">
        <v>35643</v>
      </c>
      <c r="AA29" s="24">
        <v>566914</v>
      </c>
      <c r="AB29" s="24">
        <v>545248</v>
      </c>
      <c r="AC29" s="11">
        <f t="shared" si="9"/>
        <v>-21666</v>
      </c>
      <c r="AD29" s="24">
        <v>6797342</v>
      </c>
      <c r="AE29" s="24">
        <v>6750964</v>
      </c>
      <c r="AF29" s="11">
        <f t="shared" si="13"/>
        <v>-46378</v>
      </c>
      <c r="AI29" s="11">
        <f t="shared" si="11"/>
        <v>0</v>
      </c>
      <c r="AJ29" s="11"/>
      <c r="AK29" s="11"/>
      <c r="AL29" s="11">
        <f t="shared" si="12"/>
        <v>0</v>
      </c>
      <c r="AM29" s="25">
        <f t="shared" si="5"/>
        <v>566914</v>
      </c>
      <c r="AN29" s="25">
        <f t="shared" si="6"/>
        <v>545248</v>
      </c>
      <c r="AO29" s="11">
        <f t="shared" si="7"/>
        <v>6797342</v>
      </c>
      <c r="AP29" s="11">
        <f t="shared" si="8"/>
        <v>6750964</v>
      </c>
    </row>
    <row r="30" spans="1:42" x14ac:dyDescent="0.25">
      <c r="A30" s="10">
        <v>26</v>
      </c>
      <c r="B30" s="11"/>
      <c r="C30" s="11"/>
      <c r="D30" s="11"/>
      <c r="E30" s="11"/>
      <c r="F30" s="11"/>
      <c r="G30" s="11"/>
      <c r="H30" s="24">
        <f t="shared" si="0"/>
        <v>0</v>
      </c>
      <c r="I30" s="18"/>
      <c r="J30" s="18"/>
      <c r="K30" s="18"/>
      <c r="L30" s="18"/>
      <c r="M30" s="18"/>
      <c r="N30" s="21"/>
      <c r="O30" s="20"/>
      <c r="P30" s="16"/>
      <c r="Q30" s="15"/>
      <c r="R30" s="13"/>
      <c r="Z30" s="101">
        <v>35674</v>
      </c>
      <c r="AA30" s="24">
        <v>587456</v>
      </c>
      <c r="AB30" s="24">
        <v>564735</v>
      </c>
      <c r="AC30" s="11">
        <f t="shared" si="9"/>
        <v>-22721</v>
      </c>
      <c r="AD30" s="24">
        <v>6989932</v>
      </c>
      <c r="AE30" s="24">
        <v>6975913</v>
      </c>
      <c r="AF30" s="11">
        <f t="shared" si="13"/>
        <v>-14019</v>
      </c>
      <c r="AI30" s="11">
        <f t="shared" si="11"/>
        <v>0</v>
      </c>
      <c r="AJ30" s="11"/>
      <c r="AK30" s="11"/>
      <c r="AL30" s="11">
        <f t="shared" si="12"/>
        <v>0</v>
      </c>
      <c r="AM30" s="25">
        <f t="shared" si="5"/>
        <v>587456</v>
      </c>
      <c r="AN30" s="25">
        <f t="shared" si="6"/>
        <v>564735</v>
      </c>
      <c r="AO30" s="11">
        <f t="shared" si="7"/>
        <v>6989932</v>
      </c>
      <c r="AP30" s="11">
        <f t="shared" si="8"/>
        <v>6975913</v>
      </c>
    </row>
    <row r="31" spans="1:42" x14ac:dyDescent="0.25">
      <c r="A31" s="10">
        <v>27</v>
      </c>
      <c r="B31" s="11"/>
      <c r="C31" s="11"/>
      <c r="D31" s="11"/>
      <c r="E31" s="11"/>
      <c r="F31" s="11"/>
      <c r="G31" s="11"/>
      <c r="H31" s="24">
        <f t="shared" si="0"/>
        <v>0</v>
      </c>
      <c r="I31" s="18"/>
      <c r="J31" s="18"/>
      <c r="K31" s="18"/>
      <c r="L31" s="18"/>
      <c r="M31" s="18"/>
      <c r="N31" s="21"/>
      <c r="O31" s="20"/>
      <c r="P31" s="16"/>
      <c r="Q31" s="15"/>
      <c r="R31" s="13"/>
      <c r="Z31" s="101">
        <v>35704</v>
      </c>
      <c r="AA31" s="24">
        <v>2763076</v>
      </c>
      <c r="AB31" s="24">
        <v>2772953</v>
      </c>
      <c r="AC31" s="11">
        <f t="shared" si="9"/>
        <v>9877</v>
      </c>
      <c r="AD31" s="24">
        <v>7271471</v>
      </c>
      <c r="AE31" s="24">
        <v>7253744</v>
      </c>
      <c r="AF31" s="11">
        <f t="shared" si="13"/>
        <v>-17727</v>
      </c>
      <c r="AI31" s="11">
        <f t="shared" si="11"/>
        <v>0</v>
      </c>
      <c r="AJ31" s="11"/>
      <c r="AK31" s="11"/>
      <c r="AL31" s="11">
        <f t="shared" si="12"/>
        <v>0</v>
      </c>
      <c r="AM31" s="25">
        <f t="shared" si="5"/>
        <v>2763076</v>
      </c>
      <c r="AN31" s="25">
        <f t="shared" si="6"/>
        <v>2772953</v>
      </c>
      <c r="AO31" s="11">
        <f t="shared" si="7"/>
        <v>7271471</v>
      </c>
      <c r="AP31" s="11">
        <f t="shared" si="8"/>
        <v>7253744</v>
      </c>
    </row>
    <row r="32" spans="1:42" x14ac:dyDescent="0.25">
      <c r="A32" s="10">
        <v>28</v>
      </c>
      <c r="B32" s="11"/>
      <c r="C32" s="11"/>
      <c r="D32" s="11"/>
      <c r="E32" s="11"/>
      <c r="F32" s="11"/>
      <c r="G32" s="11"/>
      <c r="H32" s="24">
        <f t="shared" si="0"/>
        <v>0</v>
      </c>
      <c r="I32" s="18"/>
      <c r="M32" s="18"/>
      <c r="N32" s="21"/>
      <c r="O32" s="20"/>
      <c r="P32" s="16"/>
      <c r="Q32" s="15"/>
      <c r="R32" s="13"/>
      <c r="Z32" s="101">
        <v>35735</v>
      </c>
      <c r="AA32" s="24">
        <v>1591038</v>
      </c>
      <c r="AB32" s="24">
        <v>1727548</v>
      </c>
      <c r="AC32" s="11">
        <f t="shared" si="9"/>
        <v>136510</v>
      </c>
      <c r="AD32" s="24">
        <v>8245668</v>
      </c>
      <c r="AE32" s="24">
        <v>8323487</v>
      </c>
      <c r="AF32" s="11">
        <f t="shared" ref="AF32:AF39" si="14">+AE32-AD32</f>
        <v>77819</v>
      </c>
      <c r="AI32" s="11">
        <f t="shared" si="11"/>
        <v>0</v>
      </c>
      <c r="AJ32" s="11"/>
      <c r="AK32" s="11"/>
      <c r="AL32" s="11">
        <f t="shared" si="12"/>
        <v>0</v>
      </c>
      <c r="AM32" s="25">
        <f t="shared" si="5"/>
        <v>1591038</v>
      </c>
      <c r="AN32" s="25">
        <f t="shared" si="6"/>
        <v>1727548</v>
      </c>
      <c r="AO32" s="11">
        <f t="shared" si="7"/>
        <v>8245668</v>
      </c>
      <c r="AP32" s="11">
        <f t="shared" si="8"/>
        <v>8323487</v>
      </c>
    </row>
    <row r="33" spans="1:42" x14ac:dyDescent="0.25">
      <c r="A33" s="10">
        <v>29</v>
      </c>
      <c r="B33" s="11"/>
      <c r="C33" s="11"/>
      <c r="D33" s="11"/>
      <c r="E33" s="11"/>
      <c r="F33" s="11"/>
      <c r="G33" s="11"/>
      <c r="H33" s="24">
        <f t="shared" si="0"/>
        <v>0</v>
      </c>
      <c r="I33" s="18"/>
      <c r="M33" s="18"/>
      <c r="N33" s="21"/>
      <c r="O33" s="20"/>
      <c r="P33" s="16"/>
      <c r="Q33" s="15"/>
      <c r="R33" s="13"/>
      <c r="Z33" s="101">
        <v>35765</v>
      </c>
      <c r="AA33" s="24">
        <v>1359336</v>
      </c>
      <c r="AB33" s="24">
        <v>1373488</v>
      </c>
      <c r="AC33" s="11">
        <f t="shared" si="9"/>
        <v>14152</v>
      </c>
      <c r="AD33" s="24">
        <v>6610234</v>
      </c>
      <c r="AE33" s="24">
        <v>6570034</v>
      </c>
      <c r="AF33" s="11">
        <f t="shared" si="14"/>
        <v>-40200</v>
      </c>
      <c r="AI33" s="11">
        <f t="shared" si="11"/>
        <v>0</v>
      </c>
      <c r="AJ33" s="11"/>
      <c r="AK33" s="11"/>
      <c r="AL33" s="11">
        <f t="shared" si="12"/>
        <v>0</v>
      </c>
      <c r="AM33" s="25">
        <f t="shared" si="5"/>
        <v>1359336</v>
      </c>
      <c r="AN33" s="25">
        <f t="shared" si="6"/>
        <v>1373488</v>
      </c>
      <c r="AO33" s="11">
        <f t="shared" si="7"/>
        <v>6610234</v>
      </c>
      <c r="AP33" s="11">
        <f t="shared" si="8"/>
        <v>6570034</v>
      </c>
    </row>
    <row r="34" spans="1:42" x14ac:dyDescent="0.25">
      <c r="A34" s="10">
        <v>30</v>
      </c>
      <c r="B34" s="11"/>
      <c r="C34" s="11"/>
      <c r="D34" s="11"/>
      <c r="E34" s="11"/>
      <c r="F34" s="11"/>
      <c r="G34" s="11"/>
      <c r="H34" s="24">
        <f t="shared" si="0"/>
        <v>0</v>
      </c>
      <c r="I34" s="18">
        <f>SUM(H20:H34)</f>
        <v>0</v>
      </c>
      <c r="M34" s="18"/>
      <c r="N34" s="21"/>
      <c r="O34" s="20"/>
      <c r="P34" s="16"/>
      <c r="Q34" s="15"/>
      <c r="R34" s="13"/>
      <c r="Z34" s="101">
        <v>35796</v>
      </c>
      <c r="AA34" s="24">
        <v>0</v>
      </c>
      <c r="AB34" s="24">
        <v>0</v>
      </c>
      <c r="AC34" s="11">
        <f t="shared" si="9"/>
        <v>0</v>
      </c>
      <c r="AD34" s="24">
        <v>5384373</v>
      </c>
      <c r="AE34" s="24">
        <f>5306295+24983</f>
        <v>5331278</v>
      </c>
      <c r="AF34" s="11">
        <f t="shared" si="14"/>
        <v>-53095</v>
      </c>
      <c r="AI34" s="11">
        <f t="shared" si="11"/>
        <v>0</v>
      </c>
      <c r="AJ34" s="11"/>
      <c r="AK34" s="11"/>
      <c r="AL34" s="11">
        <f t="shared" si="12"/>
        <v>0</v>
      </c>
      <c r="AM34" s="25">
        <f t="shared" si="5"/>
        <v>0</v>
      </c>
      <c r="AN34" s="25">
        <f t="shared" si="6"/>
        <v>0</v>
      </c>
      <c r="AO34" s="11">
        <f t="shared" si="7"/>
        <v>5384373</v>
      </c>
      <c r="AP34" s="11">
        <f t="shared" si="8"/>
        <v>5331278</v>
      </c>
    </row>
    <row r="35" spans="1:42" x14ac:dyDescent="0.25">
      <c r="A35" s="10">
        <v>31</v>
      </c>
      <c r="B35" s="11"/>
      <c r="C35" s="11"/>
      <c r="D35" s="11"/>
      <c r="E35" s="11"/>
      <c r="F35" s="11"/>
      <c r="G35" s="11"/>
      <c r="H35" s="24">
        <f t="shared" si="0"/>
        <v>0</v>
      </c>
      <c r="I35" s="18"/>
      <c r="M35" s="18"/>
      <c r="N35" s="21"/>
      <c r="O35" s="20"/>
      <c r="P35" s="16"/>
      <c r="Q35" s="15"/>
      <c r="R35" s="13"/>
      <c r="Z35" s="101">
        <v>35827</v>
      </c>
      <c r="AA35" s="24">
        <v>1711991</v>
      </c>
      <c r="AB35" s="24">
        <v>1737934</v>
      </c>
      <c r="AC35" s="11">
        <f t="shared" si="9"/>
        <v>25943</v>
      </c>
      <c r="AD35" s="24">
        <v>7080113</v>
      </c>
      <c r="AE35" s="24">
        <v>7079803</v>
      </c>
      <c r="AF35" s="11">
        <f t="shared" si="14"/>
        <v>-310</v>
      </c>
      <c r="AI35" s="11">
        <f t="shared" si="11"/>
        <v>0</v>
      </c>
      <c r="AJ35" s="11"/>
      <c r="AK35" s="11"/>
      <c r="AL35" s="11">
        <f t="shared" si="12"/>
        <v>0</v>
      </c>
      <c r="AM35" s="25">
        <f t="shared" si="5"/>
        <v>1711991</v>
      </c>
      <c r="AN35" s="25">
        <f t="shared" si="6"/>
        <v>1737934</v>
      </c>
      <c r="AO35" s="11">
        <f t="shared" si="7"/>
        <v>7080113</v>
      </c>
      <c r="AP35" s="11">
        <f t="shared" si="8"/>
        <v>7079803</v>
      </c>
    </row>
    <row r="36" spans="1:42" x14ac:dyDescent="0.25">
      <c r="A36" s="10"/>
      <c r="B36" s="11">
        <f t="shared" ref="B36:H36" si="15">SUM(B5:B35)</f>
        <v>0</v>
      </c>
      <c r="C36" s="11">
        <f t="shared" si="15"/>
        <v>0</v>
      </c>
      <c r="D36" s="11">
        <f t="shared" si="15"/>
        <v>3510610</v>
      </c>
      <c r="E36" s="11">
        <f t="shared" si="15"/>
        <v>3571184</v>
      </c>
      <c r="F36" s="11">
        <f t="shared" si="15"/>
        <v>0</v>
      </c>
      <c r="G36" s="11">
        <f t="shared" si="15"/>
        <v>0</v>
      </c>
      <c r="H36" s="11">
        <f t="shared" si="15"/>
        <v>-60574</v>
      </c>
      <c r="I36" s="24"/>
      <c r="M36" s="18"/>
      <c r="N36" s="19"/>
      <c r="O36" s="20"/>
      <c r="P36" s="16"/>
      <c r="Q36" s="15"/>
      <c r="R36" s="13"/>
      <c r="Z36" s="101">
        <v>35855</v>
      </c>
      <c r="AA36" s="24">
        <v>2604259</v>
      </c>
      <c r="AB36" s="24">
        <v>2600293</v>
      </c>
      <c r="AC36" s="11">
        <f t="shared" si="9"/>
        <v>-3966</v>
      </c>
      <c r="AD36" s="24">
        <v>6921886</v>
      </c>
      <c r="AE36" s="24">
        <f>-6868413+6873298+6868413</f>
        <v>6873298</v>
      </c>
      <c r="AF36" s="11">
        <f t="shared" si="14"/>
        <v>-48588</v>
      </c>
      <c r="AI36" s="11">
        <f t="shared" si="11"/>
        <v>0</v>
      </c>
      <c r="AJ36" s="11"/>
      <c r="AK36" s="11"/>
      <c r="AL36" s="11">
        <f t="shared" si="12"/>
        <v>0</v>
      </c>
      <c r="AM36" s="25">
        <f t="shared" si="5"/>
        <v>2604259</v>
      </c>
      <c r="AN36" s="25">
        <f t="shared" si="6"/>
        <v>2600293</v>
      </c>
      <c r="AO36" s="11">
        <f t="shared" si="7"/>
        <v>6921886</v>
      </c>
      <c r="AP36" s="11">
        <f t="shared" si="8"/>
        <v>6873298</v>
      </c>
    </row>
    <row r="37" spans="1:42" x14ac:dyDescent="0.25">
      <c r="A37" s="57">
        <v>37042</v>
      </c>
      <c r="B37" s="2" t="s">
        <v>47</v>
      </c>
      <c r="C37" s="412">
        <v>47545</v>
      </c>
      <c r="D37" s="364"/>
      <c r="E37" s="413">
        <f>236345+64615</f>
        <v>300960</v>
      </c>
      <c r="F37" s="24"/>
      <c r="G37" s="24"/>
      <c r="H37" s="241">
        <f>+C37+E37+G37</f>
        <v>348505</v>
      </c>
      <c r="I37" s="24"/>
      <c r="M37" s="18"/>
      <c r="N37" s="19"/>
      <c r="O37" s="20"/>
      <c r="P37" s="16"/>
      <c r="Q37" s="15"/>
      <c r="R37" s="13"/>
      <c r="Z37" s="101">
        <v>35886</v>
      </c>
      <c r="AA37" s="24">
        <f>-1997073+2069285+1997073</f>
        <v>2069285</v>
      </c>
      <c r="AB37" s="24">
        <v>2035083</v>
      </c>
      <c r="AC37" s="11">
        <f t="shared" si="9"/>
        <v>-34202</v>
      </c>
      <c r="AD37" s="24">
        <v>7018932</v>
      </c>
      <c r="AE37" s="24">
        <v>7014499</v>
      </c>
      <c r="AF37" s="11">
        <f t="shared" si="14"/>
        <v>-4433</v>
      </c>
      <c r="AI37" s="11">
        <f t="shared" si="11"/>
        <v>0</v>
      </c>
      <c r="AJ37" s="11"/>
      <c r="AK37" s="11"/>
      <c r="AL37" s="11">
        <f t="shared" si="12"/>
        <v>0</v>
      </c>
      <c r="AM37" s="25">
        <f t="shared" si="5"/>
        <v>2069285</v>
      </c>
      <c r="AN37" s="25">
        <f t="shared" si="6"/>
        <v>2035083</v>
      </c>
      <c r="AO37" s="11">
        <f t="shared" si="7"/>
        <v>7018932</v>
      </c>
      <c r="AP37" s="11">
        <f t="shared" si="8"/>
        <v>7014499</v>
      </c>
    </row>
    <row r="38" spans="1:42" x14ac:dyDescent="0.25">
      <c r="A38" s="57">
        <v>37053</v>
      </c>
      <c r="B38" s="2" t="s">
        <v>47</v>
      </c>
      <c r="C38" s="131">
        <f>+C37+C36-B36</f>
        <v>47545</v>
      </c>
      <c r="D38" s="260"/>
      <c r="E38" s="131">
        <f>+E37+D36-E36</f>
        <v>240386</v>
      </c>
      <c r="F38" s="260"/>
      <c r="G38" s="131"/>
      <c r="H38" s="131">
        <f>+H37+H36</f>
        <v>287931</v>
      </c>
      <c r="I38" s="18"/>
      <c r="M38" s="18"/>
      <c r="N38" s="19"/>
      <c r="O38" s="20"/>
      <c r="P38" s="16"/>
      <c r="Q38" s="15"/>
      <c r="R38" s="13"/>
      <c r="Z38" s="101">
        <v>35916</v>
      </c>
      <c r="AA38" s="24">
        <v>2491633</v>
      </c>
      <c r="AB38" s="24">
        <v>2482530</v>
      </c>
      <c r="AC38" s="11">
        <f t="shared" si="9"/>
        <v>-9103</v>
      </c>
      <c r="AD38" s="24">
        <v>7745831</v>
      </c>
      <c r="AE38" s="24">
        <f>7754753-7770993-7771397+7770993+7771397</f>
        <v>7754753</v>
      </c>
      <c r="AF38" s="11">
        <f t="shared" si="14"/>
        <v>8922</v>
      </c>
      <c r="AI38" s="11">
        <f t="shared" si="11"/>
        <v>0</v>
      </c>
      <c r="AJ38" s="11"/>
      <c r="AK38" s="11"/>
      <c r="AL38" s="11">
        <f t="shared" si="12"/>
        <v>0</v>
      </c>
      <c r="AM38" s="25">
        <f t="shared" si="5"/>
        <v>2491633</v>
      </c>
      <c r="AN38" s="25">
        <f t="shared" si="6"/>
        <v>2482530</v>
      </c>
      <c r="AO38" s="11">
        <f t="shared" si="7"/>
        <v>7745831</v>
      </c>
      <c r="AP38" s="11">
        <f t="shared" si="8"/>
        <v>7754753</v>
      </c>
    </row>
    <row r="39" spans="1:42" x14ac:dyDescent="0.25">
      <c r="A39" s="26"/>
      <c r="D39" s="251"/>
      <c r="E39" s="251"/>
      <c r="F39" s="255"/>
      <c r="G39" s="251"/>
      <c r="H39" s="374"/>
      <c r="I39" s="18"/>
      <c r="M39" s="18"/>
      <c r="N39" s="19"/>
      <c r="O39" s="20"/>
      <c r="P39" s="16"/>
      <c r="Q39" s="15"/>
      <c r="R39" s="13"/>
      <c r="Z39" s="101">
        <v>35947</v>
      </c>
      <c r="AA39" s="24">
        <v>7174097</v>
      </c>
      <c r="AB39" s="24">
        <v>7200838</v>
      </c>
      <c r="AC39" s="11">
        <f t="shared" si="9"/>
        <v>26741</v>
      </c>
      <c r="AD39" s="24">
        <v>7392850</v>
      </c>
      <c r="AE39" s="24">
        <v>7482566</v>
      </c>
      <c r="AF39" s="11">
        <f t="shared" si="14"/>
        <v>89716</v>
      </c>
      <c r="AI39" s="11">
        <f t="shared" si="11"/>
        <v>0</v>
      </c>
      <c r="AJ39" s="11"/>
      <c r="AK39" s="11"/>
      <c r="AL39" s="11">
        <f t="shared" si="12"/>
        <v>0</v>
      </c>
      <c r="AM39" s="25">
        <f t="shared" si="5"/>
        <v>7174097</v>
      </c>
      <c r="AN39" s="25">
        <f t="shared" si="6"/>
        <v>7200838</v>
      </c>
      <c r="AO39" s="11">
        <f t="shared" si="7"/>
        <v>7392850</v>
      </c>
      <c r="AP39" s="11">
        <f t="shared" si="8"/>
        <v>7482566</v>
      </c>
    </row>
    <row r="40" spans="1:42" x14ac:dyDescent="0.25">
      <c r="A40" s="26"/>
      <c r="H40" s="347"/>
      <c r="I40" s="18"/>
      <c r="M40" s="18"/>
      <c r="N40" s="19"/>
      <c r="O40" s="20"/>
      <c r="P40" s="16"/>
      <c r="Q40" s="15"/>
      <c r="R40" s="13"/>
      <c r="Z40" s="101"/>
      <c r="AA40" s="24"/>
      <c r="AB40" s="24"/>
      <c r="AC40" s="11"/>
      <c r="AD40" s="24"/>
      <c r="AE40" s="24"/>
      <c r="AF40" s="11"/>
      <c r="AI40" s="11"/>
      <c r="AJ40" s="11">
        <v>7406522</v>
      </c>
      <c r="AK40" s="11">
        <v>7304786</v>
      </c>
      <c r="AL40" s="11">
        <f t="shared" si="12"/>
        <v>-101736</v>
      </c>
      <c r="AM40" s="25">
        <f t="shared" si="5"/>
        <v>0</v>
      </c>
      <c r="AN40" s="25">
        <f t="shared" si="6"/>
        <v>0</v>
      </c>
      <c r="AO40" s="11">
        <f t="shared" si="7"/>
        <v>-7406522</v>
      </c>
      <c r="AP40" s="11">
        <f t="shared" si="8"/>
        <v>-7304786</v>
      </c>
    </row>
    <row r="41" spans="1:42" x14ac:dyDescent="0.25">
      <c r="A41" s="26"/>
      <c r="E41" s="31"/>
      <c r="H41" s="17"/>
      <c r="I41" s="18"/>
      <c r="M41" s="18"/>
      <c r="N41" s="19"/>
      <c r="O41" s="20"/>
      <c r="P41" s="16"/>
      <c r="Q41" s="15"/>
      <c r="R41" s="13"/>
      <c r="Z41" s="101"/>
      <c r="AA41" s="24"/>
      <c r="AB41" s="24"/>
      <c r="AC41" s="11"/>
      <c r="AD41" s="24"/>
      <c r="AE41" s="24"/>
      <c r="AF41" s="11"/>
      <c r="AI41" s="11"/>
      <c r="AJ41" s="11">
        <v>7117406</v>
      </c>
      <c r="AK41" s="11">
        <v>7046179</v>
      </c>
      <c r="AL41" s="11">
        <f t="shared" si="12"/>
        <v>-71227</v>
      </c>
      <c r="AM41" s="25">
        <f t="shared" si="5"/>
        <v>0</v>
      </c>
      <c r="AN41" s="25">
        <f t="shared" si="6"/>
        <v>0</v>
      </c>
      <c r="AO41" s="11">
        <f t="shared" si="7"/>
        <v>-7117406</v>
      </c>
      <c r="AP41" s="11">
        <f t="shared" si="8"/>
        <v>-7046179</v>
      </c>
    </row>
    <row r="42" spans="1:42" x14ac:dyDescent="0.25">
      <c r="B42" s="1"/>
      <c r="D42" s="279"/>
      <c r="E42" s="4"/>
      <c r="H42" s="17"/>
      <c r="I42" s="18"/>
      <c r="M42" s="18"/>
      <c r="N42" s="19"/>
      <c r="O42" s="20"/>
      <c r="P42" s="16"/>
      <c r="Q42" s="15"/>
      <c r="R42" s="13"/>
      <c r="Z42" s="101"/>
      <c r="AA42" s="24"/>
      <c r="AB42" s="24"/>
      <c r="AC42" s="11"/>
      <c r="AD42" s="24"/>
      <c r="AE42" s="24"/>
      <c r="AF42" s="11"/>
      <c r="AI42" s="11"/>
      <c r="AJ42" s="11">
        <v>4237008</v>
      </c>
      <c r="AK42" s="11">
        <v>4213826</v>
      </c>
      <c r="AL42" s="11">
        <f t="shared" si="12"/>
        <v>-23182</v>
      </c>
      <c r="AM42" s="25">
        <f t="shared" si="5"/>
        <v>0</v>
      </c>
      <c r="AN42" s="25">
        <f t="shared" si="6"/>
        <v>0</v>
      </c>
      <c r="AO42" s="11">
        <f t="shared" si="7"/>
        <v>-4237008</v>
      </c>
      <c r="AP42" s="11">
        <f t="shared" si="8"/>
        <v>-4213826</v>
      </c>
    </row>
    <row r="43" spans="1:42" x14ac:dyDescent="0.25">
      <c r="A43" s="5"/>
      <c r="B43" s="6"/>
      <c r="C43" s="6"/>
      <c r="D43" s="6"/>
      <c r="E43" s="284"/>
      <c r="H43" s="17"/>
      <c r="I43" s="18"/>
      <c r="M43" s="18"/>
      <c r="N43" s="19"/>
      <c r="O43" s="20"/>
      <c r="P43" s="16"/>
      <c r="Q43" s="15"/>
      <c r="R43" s="13"/>
      <c r="Z43" s="101"/>
      <c r="AA43" s="24"/>
      <c r="AB43" s="24"/>
      <c r="AC43" s="11"/>
      <c r="AD43" s="24"/>
      <c r="AE43" s="24"/>
      <c r="AF43" s="11"/>
      <c r="AI43" s="11"/>
      <c r="AJ43" s="11">
        <v>5495933</v>
      </c>
      <c r="AK43" s="11">
        <v>5459183</v>
      </c>
      <c r="AL43" s="11">
        <f t="shared" si="12"/>
        <v>-36750</v>
      </c>
      <c r="AM43" s="25">
        <f t="shared" si="5"/>
        <v>0</v>
      </c>
      <c r="AN43" s="25">
        <f t="shared" si="6"/>
        <v>0</v>
      </c>
      <c r="AO43" s="11">
        <f t="shared" si="7"/>
        <v>-5495933</v>
      </c>
      <c r="AP43" s="11">
        <f t="shared" si="8"/>
        <v>-5459183</v>
      </c>
    </row>
    <row r="44" spans="1:42" x14ac:dyDescent="0.25">
      <c r="A44" s="10"/>
      <c r="B44" s="11"/>
      <c r="C44" s="11"/>
      <c r="D44" s="11"/>
      <c r="E44" s="276"/>
      <c r="F44" s="16"/>
      <c r="H44" s="17"/>
      <c r="I44" s="24"/>
      <c r="M44" s="18"/>
      <c r="N44" s="19"/>
      <c r="O44" s="20"/>
      <c r="P44" s="16"/>
      <c r="Q44" s="15"/>
      <c r="R44" s="13"/>
      <c r="Z44" s="101"/>
      <c r="AA44" s="24"/>
      <c r="AB44" s="24"/>
      <c r="AC44" s="11"/>
      <c r="AD44" s="24"/>
      <c r="AE44" s="24"/>
      <c r="AF44" s="11"/>
      <c r="AI44" s="11"/>
      <c r="AJ44" s="11">
        <v>6267433</v>
      </c>
      <c r="AK44" s="11">
        <v>6340959</v>
      </c>
      <c r="AL44" s="11">
        <f t="shared" si="12"/>
        <v>73526</v>
      </c>
      <c r="AM44" s="25">
        <f t="shared" si="5"/>
        <v>0</v>
      </c>
      <c r="AN44" s="25">
        <f t="shared" si="6"/>
        <v>0</v>
      </c>
      <c r="AO44" s="11">
        <f t="shared" si="7"/>
        <v>-6267433</v>
      </c>
      <c r="AP44" s="11">
        <f t="shared" si="8"/>
        <v>-6340959</v>
      </c>
    </row>
    <row r="45" spans="1:42" x14ac:dyDescent="0.25">
      <c r="A45" s="10"/>
      <c r="B45" s="11"/>
      <c r="C45" s="11"/>
      <c r="D45" s="11"/>
      <c r="E45" s="276"/>
      <c r="F45" s="16"/>
      <c r="H45" s="17"/>
      <c r="I45" s="24"/>
      <c r="M45" s="18"/>
      <c r="N45" s="19"/>
      <c r="O45" s="20"/>
      <c r="P45" s="16"/>
      <c r="Q45" s="15"/>
      <c r="R45" s="13"/>
      <c r="Z45" s="101"/>
      <c r="AA45" s="24"/>
      <c r="AB45" s="24"/>
      <c r="AC45" s="11"/>
      <c r="AD45" s="24"/>
      <c r="AE45" s="24"/>
      <c r="AF45" s="11"/>
      <c r="AI45" s="11"/>
      <c r="AJ45" s="11">
        <v>5986165</v>
      </c>
      <c r="AK45" s="11">
        <v>6087179</v>
      </c>
      <c r="AL45" s="11">
        <f t="shared" si="12"/>
        <v>101014</v>
      </c>
      <c r="AM45" s="25">
        <f t="shared" si="5"/>
        <v>0</v>
      </c>
      <c r="AN45" s="25">
        <f t="shared" si="6"/>
        <v>0</v>
      </c>
      <c r="AO45" s="11">
        <f t="shared" si="7"/>
        <v>-5986165</v>
      </c>
      <c r="AP45" s="11">
        <f t="shared" si="8"/>
        <v>-6087179</v>
      </c>
    </row>
    <row r="46" spans="1:42" x14ac:dyDescent="0.25">
      <c r="A46" s="10"/>
      <c r="B46" s="11"/>
      <c r="C46" s="11"/>
      <c r="D46" s="11"/>
      <c r="E46" s="276"/>
      <c r="F46" s="16"/>
      <c r="H46" s="17"/>
      <c r="M46" s="18"/>
      <c r="N46" s="19"/>
      <c r="O46" s="20"/>
      <c r="P46" s="16"/>
      <c r="Q46" s="15"/>
      <c r="R46" s="13"/>
      <c r="Z46" s="101"/>
      <c r="AA46" s="24"/>
      <c r="AB46" s="24"/>
      <c r="AC46" s="11"/>
      <c r="AD46" s="24"/>
      <c r="AE46" s="24"/>
      <c r="AF46" s="11"/>
      <c r="AI46" s="11"/>
      <c r="AJ46" s="11">
        <v>4390912</v>
      </c>
      <c r="AK46" s="11">
        <v>4422415</v>
      </c>
      <c r="AL46" s="11">
        <f t="shared" si="12"/>
        <v>31503</v>
      </c>
      <c r="AM46" s="25">
        <f t="shared" si="5"/>
        <v>0</v>
      </c>
      <c r="AN46" s="25">
        <f t="shared" si="6"/>
        <v>0</v>
      </c>
      <c r="AO46" s="11">
        <f t="shared" si="7"/>
        <v>-4390912</v>
      </c>
      <c r="AP46" s="11">
        <f t="shared" si="8"/>
        <v>-4422415</v>
      </c>
    </row>
    <row r="47" spans="1:42" x14ac:dyDescent="0.25">
      <c r="A47" s="10"/>
      <c r="B47" s="11"/>
      <c r="C47" s="11"/>
      <c r="D47" s="11"/>
      <c r="E47" s="276"/>
      <c r="F47" s="16"/>
      <c r="H47" s="17"/>
      <c r="M47" s="18"/>
      <c r="N47" s="19"/>
      <c r="O47" s="20"/>
      <c r="P47" s="16"/>
      <c r="Q47" s="15"/>
      <c r="R47" s="13"/>
      <c r="Z47" s="127"/>
      <c r="AA47" s="24"/>
      <c r="AB47" s="24"/>
      <c r="AC47" s="11"/>
      <c r="AD47" s="24"/>
      <c r="AE47" s="24"/>
      <c r="AF47" s="11"/>
      <c r="AI47" s="11"/>
      <c r="AJ47" s="11">
        <f>3941641</f>
        <v>3941641</v>
      </c>
      <c r="AK47" s="11">
        <f>3996593+13790</f>
        <v>4010383</v>
      </c>
      <c r="AL47" s="11">
        <f t="shared" si="12"/>
        <v>68742</v>
      </c>
      <c r="AM47" s="25">
        <f t="shared" si="5"/>
        <v>0</v>
      </c>
      <c r="AN47" s="25">
        <f t="shared" si="6"/>
        <v>0</v>
      </c>
      <c r="AO47" s="11">
        <f t="shared" si="7"/>
        <v>-3941641</v>
      </c>
      <c r="AP47" s="11">
        <f t="shared" si="8"/>
        <v>-4010383</v>
      </c>
    </row>
    <row r="48" spans="1:42" x14ac:dyDescent="0.25">
      <c r="A48" s="10"/>
      <c r="B48" s="11"/>
      <c r="C48" s="11"/>
      <c r="D48" s="11"/>
      <c r="E48" s="276"/>
      <c r="F48" s="16"/>
      <c r="H48" s="17"/>
      <c r="N48" s="19"/>
      <c r="Z48" s="101"/>
      <c r="AA48" s="24"/>
      <c r="AB48" s="24"/>
      <c r="AC48" s="24"/>
      <c r="AD48" s="24"/>
      <c r="AE48" s="24"/>
      <c r="AF48" s="25"/>
      <c r="AI48" s="25"/>
      <c r="AL48" s="25">
        <f>SUM(AL7:AL47)</f>
        <v>41890</v>
      </c>
      <c r="AM48" s="25">
        <f t="shared" si="5"/>
        <v>0</v>
      </c>
      <c r="AN48" s="25">
        <f t="shared" si="6"/>
        <v>0</v>
      </c>
      <c r="AO48" s="11">
        <f t="shared" si="7"/>
        <v>0</v>
      </c>
      <c r="AP48" s="11">
        <f t="shared" si="8"/>
        <v>0</v>
      </c>
    </row>
    <row r="49" spans="1:40" x14ac:dyDescent="0.25">
      <c r="A49" s="10"/>
      <c r="B49" s="11"/>
      <c r="C49" s="11"/>
      <c r="D49" s="11"/>
      <c r="E49" s="276"/>
      <c r="F49" s="16"/>
      <c r="H49" s="17"/>
      <c r="Z49" s="101"/>
      <c r="AA49" s="24"/>
      <c r="AB49" s="24"/>
      <c r="AC49" s="24"/>
      <c r="AD49" s="24"/>
      <c r="AE49" s="24"/>
      <c r="AF49" s="32"/>
      <c r="AN49"/>
    </row>
    <row r="50" spans="1:40" x14ac:dyDescent="0.25">
      <c r="A50" s="10"/>
      <c r="B50" s="11"/>
      <c r="C50" s="11"/>
      <c r="D50" s="11"/>
      <c r="E50" s="11"/>
      <c r="F50" s="16"/>
      <c r="H50" s="17"/>
      <c r="Z50" s="101"/>
      <c r="AA50" s="24"/>
      <c r="AB50" s="24"/>
      <c r="AC50" s="24"/>
      <c r="AD50" s="24"/>
      <c r="AE50" s="24"/>
      <c r="AF50" s="32"/>
      <c r="AN50"/>
    </row>
    <row r="51" spans="1:40" x14ac:dyDescent="0.25">
      <c r="A51" s="10"/>
      <c r="B51" s="11"/>
      <c r="C51" s="11"/>
      <c r="D51" s="11"/>
      <c r="E51" s="11"/>
      <c r="F51" s="16"/>
      <c r="H51" s="17"/>
      <c r="Z51" s="101"/>
      <c r="AA51" s="24"/>
      <c r="AB51" s="24"/>
      <c r="AC51" s="24"/>
      <c r="AD51" s="24"/>
      <c r="AE51" s="24"/>
      <c r="AF51" s="16"/>
      <c r="AN51"/>
    </row>
    <row r="52" spans="1:40" x14ac:dyDescent="0.25">
      <c r="A52" s="10"/>
      <c r="B52" s="11"/>
      <c r="C52" s="11"/>
      <c r="D52" s="11"/>
      <c r="E52" s="11"/>
      <c r="F52" s="16"/>
      <c r="H52" s="17"/>
      <c r="Z52" s="101"/>
      <c r="AA52" s="24"/>
      <c r="AB52" s="24"/>
      <c r="AC52" s="24"/>
      <c r="AD52" s="24"/>
      <c r="AE52" s="24"/>
      <c r="AF52" s="32"/>
      <c r="AN52"/>
    </row>
    <row r="53" spans="1:40" x14ac:dyDescent="0.25">
      <c r="A53" s="10"/>
      <c r="B53" s="11"/>
      <c r="C53" s="11"/>
      <c r="D53" s="11"/>
      <c r="E53" s="11"/>
      <c r="F53" s="16"/>
      <c r="H53" s="17"/>
      <c r="Z53" s="101"/>
      <c r="AA53" s="24"/>
      <c r="AB53" s="24"/>
      <c r="AC53" s="24"/>
      <c r="AD53" s="24"/>
      <c r="AE53" s="24"/>
      <c r="AF53" s="32"/>
      <c r="AN53"/>
    </row>
    <row r="54" spans="1:40" x14ac:dyDescent="0.25">
      <c r="A54" s="10"/>
      <c r="B54" s="11"/>
      <c r="C54" s="11"/>
      <c r="D54" s="11"/>
      <c r="E54" s="11"/>
      <c r="F54" s="16"/>
      <c r="H54" s="17"/>
      <c r="Z54" s="101"/>
      <c r="AA54" s="24"/>
      <c r="AB54" s="24"/>
      <c r="AC54" s="24"/>
      <c r="AD54" s="24"/>
      <c r="AE54" s="24"/>
      <c r="AF54" s="32"/>
      <c r="AN54"/>
    </row>
    <row r="55" spans="1:40" x14ac:dyDescent="0.25">
      <c r="A55" s="10"/>
      <c r="B55" s="11"/>
      <c r="C55" s="11"/>
      <c r="D55" s="11"/>
      <c r="E55" s="11"/>
      <c r="F55" s="16"/>
      <c r="H55" s="17"/>
      <c r="Z55" s="101"/>
      <c r="AA55" s="24"/>
      <c r="AB55" s="24"/>
      <c r="AC55" s="24"/>
      <c r="AD55" s="24"/>
      <c r="AE55" s="24"/>
      <c r="AF55" s="32"/>
      <c r="AN55"/>
    </row>
    <row r="56" spans="1:40" x14ac:dyDescent="0.25">
      <c r="A56" s="10"/>
      <c r="B56" s="11"/>
      <c r="C56" s="11"/>
      <c r="D56" s="11"/>
      <c r="E56" s="11"/>
      <c r="F56" s="16"/>
      <c r="H56" s="17"/>
      <c r="AN56"/>
    </row>
    <row r="57" spans="1:40" x14ac:dyDescent="0.25">
      <c r="A57" s="10"/>
      <c r="B57" s="11"/>
      <c r="C57" s="11"/>
      <c r="D57" s="11"/>
      <c r="E57" s="11"/>
      <c r="F57" s="16"/>
      <c r="H57" s="17"/>
      <c r="AN57"/>
    </row>
    <row r="58" spans="1:40" x14ac:dyDescent="0.25">
      <c r="A58" s="10"/>
      <c r="B58" s="11"/>
      <c r="C58" s="11"/>
      <c r="D58" s="11"/>
      <c r="E58" s="11"/>
      <c r="F58" s="16"/>
      <c r="H58" s="17"/>
      <c r="AN58"/>
    </row>
    <row r="59" spans="1:40" x14ac:dyDescent="0.25">
      <c r="A59" s="10"/>
      <c r="B59" s="11"/>
      <c r="C59" s="11"/>
      <c r="D59" s="11"/>
      <c r="E59" s="11"/>
      <c r="H59" s="17"/>
      <c r="AN59"/>
    </row>
    <row r="60" spans="1:40" x14ac:dyDescent="0.25">
      <c r="A60" s="10"/>
      <c r="B60" s="11"/>
      <c r="C60" s="11"/>
      <c r="D60" s="11"/>
      <c r="E60" s="11"/>
      <c r="H60" s="17"/>
      <c r="Z60" s="101"/>
      <c r="AA60" s="24"/>
      <c r="AB60" s="24"/>
      <c r="AC60" s="24"/>
      <c r="AD60" s="24"/>
      <c r="AE60" s="24"/>
      <c r="AF60" s="32"/>
      <c r="AN60"/>
    </row>
    <row r="61" spans="1:40" x14ac:dyDescent="0.25">
      <c r="A61" s="10"/>
      <c r="B61" s="11"/>
      <c r="C61" s="11"/>
      <c r="D61" s="11"/>
      <c r="E61" s="11"/>
      <c r="H61" s="17"/>
      <c r="Z61" s="101"/>
      <c r="AA61" s="24"/>
      <c r="AB61" s="24"/>
      <c r="AC61" s="24"/>
      <c r="AD61" s="24"/>
      <c r="AE61" s="24"/>
      <c r="AF61" s="32"/>
      <c r="AN61"/>
    </row>
    <row r="62" spans="1:40" x14ac:dyDescent="0.25">
      <c r="A62" s="10"/>
      <c r="B62" s="11"/>
      <c r="C62" s="11"/>
      <c r="D62" s="11"/>
      <c r="E62" s="11"/>
      <c r="H62" s="17"/>
      <c r="Z62" s="101"/>
      <c r="AA62" s="24"/>
      <c r="AB62" s="24"/>
      <c r="AC62" s="24"/>
      <c r="AD62" s="24"/>
      <c r="AE62" s="24"/>
      <c r="AF62" s="32"/>
      <c r="AN62"/>
    </row>
    <row r="63" spans="1:40" x14ac:dyDescent="0.25">
      <c r="A63" s="10"/>
      <c r="B63" s="11"/>
      <c r="C63" s="11"/>
      <c r="D63" s="11"/>
      <c r="E63" s="11"/>
      <c r="H63" s="17"/>
      <c r="Z63" s="101"/>
      <c r="AA63" s="24"/>
      <c r="AB63" s="24"/>
      <c r="AC63" s="24"/>
      <c r="AD63" s="24"/>
      <c r="AE63" s="24"/>
      <c r="AF63" s="32"/>
      <c r="AN63"/>
    </row>
    <row r="64" spans="1:40" x14ac:dyDescent="0.25">
      <c r="A64" s="10"/>
      <c r="B64" s="11"/>
      <c r="C64" s="11"/>
      <c r="D64" s="11"/>
      <c r="E64" s="11"/>
      <c r="H64" s="17"/>
      <c r="Z64" s="101"/>
      <c r="AA64" s="24"/>
      <c r="AB64" s="24"/>
      <c r="AC64" s="24"/>
      <c r="AD64" s="24"/>
      <c r="AE64" s="24"/>
      <c r="AF64" s="32"/>
      <c r="AN64"/>
    </row>
    <row r="65" spans="1:40" x14ac:dyDescent="0.25">
      <c r="A65" s="10"/>
      <c r="B65" s="11"/>
      <c r="C65" s="11"/>
      <c r="D65" s="11"/>
      <c r="E65" s="11"/>
      <c r="H65" s="17"/>
      <c r="Z65" s="101"/>
      <c r="AA65" s="24"/>
      <c r="AB65" s="24"/>
      <c r="AC65" s="24"/>
      <c r="AD65" s="24"/>
      <c r="AE65" s="24"/>
      <c r="AF65" s="32"/>
      <c r="AN65"/>
    </row>
    <row r="66" spans="1:40" x14ac:dyDescent="0.25">
      <c r="A66" s="10"/>
      <c r="B66" s="11"/>
      <c r="C66" s="11"/>
      <c r="D66" s="11"/>
      <c r="E66" s="11"/>
      <c r="H66" s="17"/>
      <c r="Z66" s="101"/>
      <c r="AA66" s="24"/>
      <c r="AB66" s="24"/>
      <c r="AC66" s="24"/>
      <c r="AD66" s="24"/>
      <c r="AE66" s="24"/>
      <c r="AF66" s="32"/>
      <c r="AN66"/>
    </row>
    <row r="67" spans="1:40" x14ac:dyDescent="0.25">
      <c r="A67" s="10"/>
      <c r="B67" s="11"/>
      <c r="C67" s="11"/>
      <c r="D67" s="11"/>
      <c r="E67" s="11"/>
      <c r="Z67" s="101"/>
      <c r="AA67" s="24"/>
      <c r="AB67" s="24"/>
      <c r="AC67" s="24"/>
      <c r="AD67" s="24"/>
      <c r="AE67" s="24"/>
      <c r="AF67" s="32"/>
      <c r="AN67"/>
    </row>
    <row r="68" spans="1:40" x14ac:dyDescent="0.25">
      <c r="A68" s="10"/>
      <c r="B68" s="11"/>
      <c r="C68" s="11"/>
      <c r="D68" s="11"/>
      <c r="E68" s="11"/>
      <c r="H68" s="17"/>
      <c r="I68" s="18"/>
      <c r="J68" s="18"/>
      <c r="K68" s="18"/>
      <c r="L68" s="18"/>
      <c r="M68" s="18"/>
      <c r="N68" s="28"/>
      <c r="O68" s="29"/>
      <c r="Z68" s="101"/>
      <c r="AA68" s="24"/>
      <c r="AB68" s="24"/>
      <c r="AC68" s="24"/>
      <c r="AD68" s="24"/>
      <c r="AE68" s="24"/>
      <c r="AF68" s="32"/>
      <c r="AN68"/>
    </row>
    <row r="69" spans="1:40" x14ac:dyDescent="0.25">
      <c r="A69" s="10"/>
      <c r="B69" s="11"/>
      <c r="C69" s="11"/>
      <c r="D69" s="11"/>
      <c r="E69" s="11"/>
      <c r="H69" s="17"/>
      <c r="I69" s="18"/>
      <c r="J69" s="18"/>
      <c r="K69" s="18"/>
      <c r="L69" s="18"/>
      <c r="M69" s="18"/>
      <c r="N69" s="28"/>
      <c r="O69" s="29"/>
      <c r="Z69" s="101"/>
      <c r="AA69" s="24"/>
      <c r="AB69" s="24"/>
      <c r="AC69" s="24"/>
      <c r="AD69" s="24"/>
      <c r="AE69" s="24"/>
      <c r="AF69" s="32"/>
      <c r="AN69"/>
    </row>
    <row r="70" spans="1:40" x14ac:dyDescent="0.25">
      <c r="A70" s="10"/>
      <c r="B70" s="11"/>
      <c r="C70" s="11"/>
      <c r="D70" s="11"/>
      <c r="E70" s="11"/>
      <c r="H70" s="17"/>
      <c r="I70" s="18"/>
      <c r="J70" s="18"/>
      <c r="K70" s="18"/>
      <c r="L70" s="18"/>
      <c r="M70" s="18"/>
      <c r="N70" s="28"/>
      <c r="O70" s="29"/>
      <c r="Z70" s="101"/>
      <c r="AA70" s="24"/>
      <c r="AB70" s="24"/>
      <c r="AC70" s="24"/>
      <c r="AD70" s="24"/>
      <c r="AE70" s="24"/>
      <c r="AF70" s="32"/>
      <c r="AN70"/>
    </row>
    <row r="71" spans="1:40" x14ac:dyDescent="0.25">
      <c r="A71" s="10"/>
      <c r="B71" s="11"/>
      <c r="C71" s="11"/>
      <c r="D71" s="11"/>
      <c r="E71" s="11"/>
      <c r="H71" s="17"/>
      <c r="I71" s="18"/>
      <c r="J71" s="18"/>
      <c r="K71" s="18"/>
      <c r="L71" s="18"/>
      <c r="M71" s="18"/>
      <c r="N71" s="28"/>
      <c r="O71" s="29"/>
      <c r="Z71" s="101"/>
      <c r="AA71" s="24"/>
      <c r="AB71" s="24"/>
      <c r="AC71" s="24"/>
      <c r="AD71" s="24"/>
      <c r="AE71" s="24"/>
      <c r="AF71" s="32"/>
      <c r="AN71"/>
    </row>
    <row r="72" spans="1:40" x14ac:dyDescent="0.25">
      <c r="A72" s="10"/>
      <c r="B72" s="11"/>
      <c r="C72" s="11"/>
      <c r="D72" s="11"/>
      <c r="E72" s="11"/>
      <c r="H72" s="17"/>
      <c r="I72" s="18"/>
      <c r="J72" s="18"/>
      <c r="K72" s="18"/>
      <c r="L72" s="18"/>
      <c r="M72" s="18"/>
      <c r="N72" s="28"/>
      <c r="O72" s="29"/>
      <c r="Z72" s="101"/>
      <c r="AA72" s="24"/>
      <c r="AB72" s="24"/>
      <c r="AC72" s="24"/>
      <c r="AD72" s="24"/>
      <c r="AE72" s="24"/>
      <c r="AF72" s="32"/>
      <c r="AN72"/>
    </row>
    <row r="73" spans="1:40" x14ac:dyDescent="0.25">
      <c r="A73" s="10"/>
      <c r="B73" s="11"/>
      <c r="C73" s="11"/>
      <c r="D73" s="11"/>
      <c r="E73" s="11"/>
      <c r="H73" s="17"/>
      <c r="I73" s="18"/>
      <c r="J73" s="18"/>
      <c r="K73" s="18"/>
      <c r="L73" s="18"/>
      <c r="M73" s="18"/>
      <c r="N73" s="28"/>
      <c r="O73" s="29"/>
      <c r="Z73" s="101"/>
      <c r="AA73" s="24"/>
      <c r="AB73" s="24"/>
      <c r="AC73" s="24"/>
      <c r="AD73" s="24"/>
      <c r="AE73" s="24"/>
      <c r="AF73" s="32"/>
      <c r="AN73"/>
    </row>
    <row r="74" spans="1:40" x14ac:dyDescent="0.25">
      <c r="A74" s="10"/>
      <c r="B74" s="11"/>
      <c r="C74" s="11"/>
      <c r="D74" s="11"/>
      <c r="E74" s="11"/>
      <c r="H74" s="17"/>
      <c r="I74" s="18"/>
      <c r="J74" s="18"/>
      <c r="K74" s="18"/>
      <c r="L74" s="18"/>
      <c r="M74" s="18"/>
      <c r="N74" s="22"/>
      <c r="O74" s="29"/>
      <c r="Z74" s="101"/>
      <c r="AA74" s="24"/>
      <c r="AB74" s="24"/>
      <c r="AC74" s="24"/>
      <c r="AD74" s="24"/>
      <c r="AE74" s="24"/>
      <c r="AF74" s="32"/>
      <c r="AN74"/>
    </row>
    <row r="75" spans="1:40" x14ac:dyDescent="0.25">
      <c r="A75" s="10"/>
      <c r="B75" s="11"/>
      <c r="C75" s="11"/>
      <c r="D75" s="11"/>
      <c r="E75" s="11"/>
      <c r="F75" s="16"/>
      <c r="H75" s="17"/>
      <c r="I75" s="18"/>
      <c r="J75" s="18"/>
      <c r="K75" s="18"/>
      <c r="L75" s="18"/>
      <c r="M75" s="18"/>
      <c r="N75" s="22"/>
      <c r="O75" s="29"/>
      <c r="Z75" s="101"/>
      <c r="AA75" s="24"/>
      <c r="AB75" s="24"/>
      <c r="AC75" s="24"/>
      <c r="AD75" s="24"/>
      <c r="AE75" s="24"/>
      <c r="AF75" s="32"/>
      <c r="AN75"/>
    </row>
    <row r="76" spans="1:40" x14ac:dyDescent="0.25">
      <c r="A76" s="126"/>
      <c r="C76" s="25"/>
      <c r="D76" s="25"/>
      <c r="E76" s="25"/>
      <c r="H76" s="17"/>
      <c r="I76" s="18"/>
      <c r="J76" s="18"/>
      <c r="K76" s="18"/>
      <c r="L76" s="18"/>
      <c r="M76" s="18"/>
      <c r="N76" s="22"/>
      <c r="O76" s="29"/>
      <c r="AN76"/>
    </row>
    <row r="77" spans="1:40" x14ac:dyDescent="0.25">
      <c r="A77" s="126"/>
      <c r="B77" s="2"/>
      <c r="C77" s="24"/>
      <c r="D77" s="24"/>
      <c r="E77" s="25"/>
      <c r="H77" s="17"/>
      <c r="I77" s="18"/>
      <c r="J77" s="18"/>
      <c r="K77" s="18"/>
      <c r="L77" s="18"/>
      <c r="M77" s="18"/>
      <c r="N77" s="22"/>
      <c r="O77" s="29"/>
      <c r="AN77"/>
    </row>
    <row r="78" spans="1:40" x14ac:dyDescent="0.25">
      <c r="A78" s="26"/>
      <c r="C78" s="25"/>
      <c r="D78" s="25"/>
      <c r="E78" s="25"/>
      <c r="H78" s="17"/>
      <c r="I78" s="18"/>
      <c r="J78" s="18"/>
      <c r="K78" s="18"/>
      <c r="L78" s="18"/>
      <c r="M78" s="18"/>
      <c r="N78" s="22"/>
      <c r="O78" s="29"/>
      <c r="AN78"/>
    </row>
    <row r="79" spans="1:40" x14ac:dyDescent="0.25">
      <c r="A79" s="26"/>
      <c r="H79" s="17"/>
      <c r="I79" s="18"/>
      <c r="J79" s="18"/>
      <c r="K79" s="18"/>
      <c r="L79" s="18"/>
      <c r="M79" s="18"/>
      <c r="N79" s="22"/>
      <c r="O79" s="29"/>
      <c r="AN79"/>
    </row>
    <row r="80" spans="1:40" x14ac:dyDescent="0.25">
      <c r="A80" s="54"/>
      <c r="B80" s="55"/>
      <c r="C80" s="24"/>
      <c r="D80" s="24"/>
      <c r="F80" s="54"/>
      <c r="G80" s="55"/>
      <c r="H80" s="24"/>
      <c r="I80" s="24"/>
      <c r="J80" s="24"/>
      <c r="L80" s="54"/>
      <c r="M80" s="55"/>
      <c r="N80" s="24"/>
      <c r="O80" s="24"/>
      <c r="P80" s="24"/>
      <c r="R80" s="54"/>
      <c r="S80" s="55"/>
      <c r="T80" s="24"/>
      <c r="U80" s="24"/>
      <c r="V80" s="24"/>
      <c r="AN80"/>
    </row>
    <row r="81" spans="1:40" x14ac:dyDescent="0.25">
      <c r="B81" s="1"/>
      <c r="D81" s="4"/>
      <c r="E81" s="4"/>
      <c r="F81"/>
      <c r="G81" s="4"/>
      <c r="H81" s="32"/>
      <c r="I81" s="4"/>
      <c r="J81" s="4"/>
      <c r="K81" s="4"/>
      <c r="M81" s="1"/>
      <c r="O81" s="120"/>
      <c r="P81" s="4"/>
      <c r="Q81" s="4"/>
      <c r="S81" s="1"/>
      <c r="U81" s="120"/>
      <c r="V81" s="4"/>
      <c r="W81" s="4"/>
      <c r="AN81"/>
    </row>
    <row r="82" spans="1:40" x14ac:dyDescent="0.25">
      <c r="A82" s="5"/>
      <c r="B82" s="6"/>
      <c r="C82" s="6"/>
      <c r="D82" s="6"/>
      <c r="E82" s="6"/>
      <c r="F82" s="5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AN82"/>
    </row>
    <row r="83" spans="1:40" x14ac:dyDescent="0.25">
      <c r="A83" s="10"/>
      <c r="B83" s="11"/>
      <c r="C83" s="11"/>
      <c r="D83" s="11"/>
      <c r="E83" s="11"/>
      <c r="F83" s="10"/>
      <c r="G83" s="11"/>
      <c r="H83" s="11"/>
      <c r="I83" s="11"/>
      <c r="J83" s="11"/>
      <c r="K83" s="11"/>
      <c r="L83" s="10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AN83"/>
    </row>
    <row r="84" spans="1:40" x14ac:dyDescent="0.25">
      <c r="A84" s="10"/>
      <c r="B84" s="11"/>
      <c r="C84" s="11"/>
      <c r="D84" s="11"/>
      <c r="E84" s="11"/>
      <c r="F84" s="10"/>
      <c r="G84" s="11"/>
      <c r="H84" s="11"/>
      <c r="I84" s="11"/>
      <c r="J84" s="11"/>
      <c r="K84" s="11"/>
      <c r="L84" s="10"/>
      <c r="M84" s="11"/>
      <c r="N84" s="11"/>
      <c r="O84" s="11"/>
      <c r="P84" s="11"/>
      <c r="Q84" s="11"/>
      <c r="R84" s="10"/>
      <c r="S84" s="11"/>
      <c r="T84" s="11"/>
      <c r="U84" s="11"/>
      <c r="V84" s="11"/>
      <c r="W84" s="11"/>
      <c r="AN84"/>
    </row>
    <row r="85" spans="1:40" x14ac:dyDescent="0.25">
      <c r="A85" s="10"/>
      <c r="B85" s="11"/>
      <c r="C85" s="11"/>
      <c r="D85" s="11"/>
      <c r="E85" s="11"/>
      <c r="F85" s="10"/>
      <c r="G85" s="11"/>
      <c r="H85" s="11"/>
      <c r="I85" s="11"/>
      <c r="J85" s="11"/>
      <c r="K85" s="11"/>
      <c r="L85" s="10"/>
      <c r="M85" s="11"/>
      <c r="N85" s="11"/>
      <c r="O85" s="11"/>
      <c r="P85" s="11"/>
      <c r="Q85" s="11"/>
      <c r="R85" s="10"/>
      <c r="S85" s="11"/>
      <c r="T85" s="11"/>
      <c r="U85" s="11"/>
      <c r="V85" s="11"/>
      <c r="W85" s="11"/>
      <c r="AN85"/>
    </row>
    <row r="86" spans="1:40" x14ac:dyDescent="0.25">
      <c r="A86" s="10"/>
      <c r="B86" s="11"/>
      <c r="C86" s="11"/>
      <c r="D86" s="11"/>
      <c r="E86" s="11"/>
      <c r="F86" s="10"/>
      <c r="G86" s="11"/>
      <c r="H86" s="11"/>
      <c r="I86" s="11"/>
      <c r="J86" s="11"/>
      <c r="K86" s="11"/>
      <c r="L86" s="10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AN86"/>
    </row>
    <row r="87" spans="1:40" x14ac:dyDescent="0.25">
      <c r="A87" s="10"/>
      <c r="B87" s="11"/>
      <c r="C87" s="11"/>
      <c r="D87" s="11"/>
      <c r="E87" s="11"/>
      <c r="F87" s="10"/>
      <c r="G87" s="11"/>
      <c r="H87" s="11"/>
      <c r="I87" s="11"/>
      <c r="J87" s="11"/>
      <c r="K87" s="11"/>
      <c r="L87" s="10"/>
      <c r="M87" s="11"/>
      <c r="N87" s="11"/>
      <c r="O87" s="11"/>
      <c r="P87" s="11"/>
      <c r="Q87" s="11"/>
      <c r="R87" s="10"/>
      <c r="S87" s="11"/>
      <c r="T87" s="11"/>
      <c r="U87" s="11"/>
      <c r="V87" s="11"/>
      <c r="W87" s="11"/>
    </row>
    <row r="88" spans="1:40" x14ac:dyDescent="0.25">
      <c r="A88" s="10"/>
      <c r="B88" s="11"/>
      <c r="C88" s="11"/>
      <c r="D88" s="11"/>
      <c r="E88" s="11"/>
      <c r="F88" s="10"/>
      <c r="G88" s="11"/>
      <c r="H88" s="11"/>
      <c r="I88" s="11"/>
      <c r="J88" s="11"/>
      <c r="K88" s="11"/>
      <c r="L88" s="10"/>
      <c r="M88" s="11"/>
      <c r="N88" s="11"/>
      <c r="O88" s="11"/>
      <c r="P88" s="11"/>
      <c r="Q88" s="11"/>
      <c r="R88" s="10"/>
      <c r="S88" s="11"/>
      <c r="T88" s="11"/>
      <c r="U88" s="11"/>
      <c r="V88" s="11"/>
      <c r="W88" s="11"/>
    </row>
    <row r="89" spans="1:40" x14ac:dyDescent="0.25">
      <c r="A89" s="10"/>
      <c r="B89" s="11"/>
      <c r="C89" s="11"/>
      <c r="D89" s="11"/>
      <c r="E89" s="11"/>
      <c r="F89" s="10"/>
      <c r="G89" s="11"/>
      <c r="H89" s="11"/>
      <c r="I89" s="11"/>
      <c r="J89" s="11"/>
      <c r="K89" s="11"/>
      <c r="L89" s="10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</row>
    <row r="90" spans="1:40" x14ac:dyDescent="0.25">
      <c r="A90" s="10"/>
      <c r="B90" s="11"/>
      <c r="C90" s="11"/>
      <c r="D90" s="11"/>
      <c r="E90" s="11"/>
      <c r="F90" s="10"/>
      <c r="G90" s="11"/>
      <c r="H90" s="11"/>
      <c r="I90" s="11"/>
      <c r="J90" s="11"/>
      <c r="K90" s="11"/>
      <c r="L90" s="10"/>
      <c r="M90" s="11"/>
      <c r="N90" s="11"/>
      <c r="O90" s="11"/>
      <c r="P90" s="11"/>
      <c r="Q90" s="11"/>
      <c r="R90" s="10"/>
      <c r="S90" s="11"/>
      <c r="T90" s="11"/>
      <c r="U90" s="11"/>
      <c r="V90" s="11"/>
      <c r="W90" s="11"/>
    </row>
    <row r="91" spans="1:40" x14ac:dyDescent="0.25">
      <c r="A91" s="10"/>
      <c r="B91" s="11"/>
      <c r="C91" s="11"/>
      <c r="D91" s="11"/>
      <c r="E91" s="11"/>
      <c r="F91" s="10"/>
      <c r="G91" s="11"/>
      <c r="H91" s="11"/>
      <c r="I91" s="11"/>
      <c r="J91" s="11"/>
      <c r="K91" s="11"/>
      <c r="L91" s="10"/>
      <c r="M91" s="11"/>
      <c r="N91" s="11"/>
      <c r="O91" s="11"/>
      <c r="P91" s="11"/>
      <c r="Q91" s="11"/>
      <c r="R91" s="10"/>
      <c r="S91" s="11"/>
      <c r="T91" s="11"/>
      <c r="U91" s="11"/>
      <c r="V91" s="11"/>
      <c r="W91" s="11"/>
    </row>
    <row r="92" spans="1:40" x14ac:dyDescent="0.25">
      <c r="A92" s="10"/>
      <c r="B92" s="11"/>
      <c r="C92" s="11"/>
      <c r="D92" s="11"/>
      <c r="E92" s="11"/>
      <c r="F92" s="10"/>
      <c r="G92" s="11"/>
      <c r="H92" s="11"/>
      <c r="I92" s="11"/>
      <c r="J92" s="11"/>
      <c r="K92" s="11"/>
      <c r="L92" s="10"/>
      <c r="M92" s="11"/>
      <c r="N92" s="11"/>
      <c r="O92" s="11"/>
      <c r="P92" s="11"/>
      <c r="Q92" s="11"/>
      <c r="R92" s="10"/>
      <c r="S92" s="11"/>
      <c r="T92" s="11"/>
      <c r="U92" s="11"/>
      <c r="V92" s="11"/>
      <c r="W92" s="11"/>
    </row>
    <row r="93" spans="1:40" x14ac:dyDescent="0.25">
      <c r="A93" s="10"/>
      <c r="B93" s="11"/>
      <c r="C93" s="11"/>
      <c r="D93" s="11"/>
      <c r="E93" s="11"/>
      <c r="F93" s="10"/>
      <c r="G93" s="11"/>
      <c r="H93" s="11"/>
      <c r="I93" s="11"/>
      <c r="J93" s="11"/>
      <c r="K93" s="11"/>
      <c r="L93" s="10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</row>
    <row r="94" spans="1:40" x14ac:dyDescent="0.25">
      <c r="A94" s="10"/>
      <c r="B94" s="11"/>
      <c r="C94" s="11"/>
      <c r="D94" s="11"/>
      <c r="E94" s="11"/>
      <c r="F94" s="10"/>
      <c r="G94" s="11"/>
      <c r="H94" s="11"/>
      <c r="I94" s="11"/>
      <c r="J94" s="11"/>
      <c r="K94" s="11"/>
      <c r="L94" s="10"/>
      <c r="M94" s="11"/>
      <c r="N94" s="11"/>
      <c r="O94" s="11"/>
      <c r="P94" s="11"/>
      <c r="Q94" s="11"/>
      <c r="R94" s="10"/>
      <c r="S94" s="11"/>
      <c r="T94" s="11"/>
      <c r="U94" s="11"/>
      <c r="V94" s="11"/>
      <c r="W94" s="11"/>
    </row>
    <row r="95" spans="1:40" x14ac:dyDescent="0.25">
      <c r="A95" s="10"/>
      <c r="B95" s="11"/>
      <c r="C95" s="11"/>
      <c r="D95" s="11"/>
      <c r="E95" s="11"/>
      <c r="F95" s="10"/>
      <c r="G95" s="11"/>
      <c r="H95" s="11"/>
      <c r="I95" s="11"/>
      <c r="J95" s="11"/>
      <c r="K95" s="11"/>
      <c r="L95" s="10"/>
      <c r="M95" s="11"/>
      <c r="N95" s="11"/>
      <c r="O95" s="11"/>
      <c r="P95" s="11"/>
      <c r="Q95" s="11"/>
      <c r="R95" s="10"/>
      <c r="S95" s="11"/>
      <c r="T95" s="11"/>
      <c r="U95" s="11"/>
      <c r="V95" s="11"/>
      <c r="W95" s="11"/>
    </row>
    <row r="96" spans="1:40" x14ac:dyDescent="0.25">
      <c r="A96" s="10"/>
      <c r="B96" s="11"/>
      <c r="C96" s="11"/>
      <c r="D96" s="11"/>
      <c r="E96" s="11"/>
      <c r="F96" s="10"/>
      <c r="G96" s="11"/>
      <c r="H96" s="11"/>
      <c r="I96" s="11"/>
      <c r="J96" s="11"/>
      <c r="K96" s="11"/>
      <c r="L96" s="10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</row>
    <row r="97" spans="1:23" x14ac:dyDescent="0.25">
      <c r="A97" s="10"/>
      <c r="B97" s="11"/>
      <c r="C97" s="11"/>
      <c r="D97" s="11"/>
      <c r="E97" s="11"/>
      <c r="F97" s="10"/>
      <c r="G97" s="11"/>
      <c r="H97" s="11"/>
      <c r="I97" s="11"/>
      <c r="J97" s="11"/>
      <c r="K97" s="11"/>
      <c r="L97" s="10"/>
      <c r="M97" s="11"/>
      <c r="N97" s="11"/>
      <c r="O97" s="11"/>
      <c r="P97" s="11"/>
      <c r="Q97" s="11"/>
      <c r="R97" s="10"/>
      <c r="S97" s="11"/>
      <c r="T97" s="11"/>
      <c r="U97" s="11"/>
      <c r="V97" s="11"/>
      <c r="W97" s="11"/>
    </row>
    <row r="98" spans="1:23" x14ac:dyDescent="0.25">
      <c r="A98" s="10"/>
      <c r="B98" s="11"/>
      <c r="C98" s="11"/>
      <c r="D98" s="11"/>
      <c r="E98" s="11"/>
      <c r="F98" s="10"/>
      <c r="G98" s="11"/>
      <c r="H98" s="11"/>
      <c r="I98" s="11"/>
      <c r="J98" s="11"/>
      <c r="K98" s="11"/>
      <c r="L98" s="10"/>
      <c r="M98" s="11"/>
      <c r="N98" s="11"/>
      <c r="O98" s="11"/>
      <c r="P98" s="11"/>
      <c r="Q98" s="11"/>
      <c r="R98" s="10"/>
      <c r="S98" s="11"/>
      <c r="T98" s="11"/>
      <c r="U98" s="11"/>
      <c r="V98" s="11"/>
      <c r="W98" s="11"/>
    </row>
    <row r="99" spans="1:23" x14ac:dyDescent="0.25">
      <c r="A99" s="10"/>
      <c r="B99" s="11"/>
      <c r="C99" s="11"/>
      <c r="D99" s="11"/>
      <c r="E99" s="11"/>
      <c r="F99" s="10"/>
      <c r="G99" s="11"/>
      <c r="H99" s="11"/>
      <c r="I99" s="11"/>
      <c r="J99" s="11"/>
      <c r="K99" s="11"/>
      <c r="L99" s="10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</row>
    <row r="100" spans="1:23" x14ac:dyDescent="0.25">
      <c r="A100" s="10"/>
      <c r="B100" s="11"/>
      <c r="C100" s="11"/>
      <c r="D100" s="11"/>
      <c r="E100" s="11"/>
      <c r="F100" s="10"/>
      <c r="G100" s="11"/>
      <c r="H100" s="11"/>
      <c r="I100" s="11"/>
      <c r="J100" s="11"/>
      <c r="K100" s="11"/>
      <c r="L100" s="10"/>
      <c r="M100" s="108"/>
      <c r="N100" s="11"/>
      <c r="O100" s="11"/>
      <c r="P100" s="11"/>
      <c r="Q100" s="11"/>
      <c r="R100" s="10"/>
      <c r="S100" s="108"/>
      <c r="T100" s="11"/>
      <c r="U100" s="11"/>
      <c r="V100" s="11"/>
      <c r="W100" s="11"/>
    </row>
    <row r="101" spans="1:23" x14ac:dyDescent="0.25">
      <c r="A101" s="10"/>
      <c r="B101" s="11"/>
      <c r="C101" s="11"/>
      <c r="D101" s="11"/>
      <c r="E101" s="11"/>
      <c r="F101" s="10"/>
      <c r="G101" s="11"/>
      <c r="H101" s="11"/>
      <c r="I101" s="11"/>
      <c r="J101" s="11"/>
      <c r="K101" s="11"/>
      <c r="L101" s="10"/>
      <c r="M101" s="11"/>
      <c r="N101" s="11"/>
      <c r="O101" s="11"/>
      <c r="P101" s="11"/>
      <c r="Q101" s="11"/>
      <c r="R101" s="10"/>
      <c r="S101" s="11"/>
      <c r="T101" s="11"/>
      <c r="U101" s="11"/>
      <c r="V101" s="11"/>
      <c r="W101" s="11"/>
    </row>
    <row r="102" spans="1:23" x14ac:dyDescent="0.25">
      <c r="A102" s="10"/>
      <c r="B102" s="11"/>
      <c r="C102" s="11"/>
      <c r="D102" s="11"/>
      <c r="E102" s="11"/>
      <c r="F102" s="10"/>
      <c r="G102" s="11"/>
      <c r="H102" s="11"/>
      <c r="I102" s="11"/>
      <c r="J102" s="11"/>
      <c r="K102" s="11"/>
      <c r="L102" s="10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</row>
    <row r="103" spans="1:23" x14ac:dyDescent="0.25">
      <c r="A103" s="10"/>
      <c r="B103" s="11"/>
      <c r="C103" s="11"/>
      <c r="D103" s="11"/>
      <c r="E103" s="11"/>
      <c r="F103" s="10"/>
      <c r="G103" s="11"/>
      <c r="H103" s="11"/>
      <c r="I103" s="11"/>
      <c r="J103" s="11"/>
      <c r="K103" s="11"/>
      <c r="L103" s="10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</row>
    <row r="104" spans="1:23" x14ac:dyDescent="0.25">
      <c r="A104" s="10"/>
      <c r="B104" s="11"/>
      <c r="C104" s="11"/>
      <c r="D104" s="11"/>
      <c r="E104" s="11"/>
      <c r="F104" s="10"/>
      <c r="G104" s="11"/>
      <c r="H104" s="11"/>
      <c r="I104" s="11"/>
      <c r="J104" s="11"/>
      <c r="K104" s="11"/>
      <c r="L104" s="10"/>
      <c r="M104" s="11"/>
      <c r="N104" s="11"/>
      <c r="O104" s="11"/>
      <c r="P104" s="11"/>
      <c r="Q104" s="11"/>
      <c r="R104" s="10"/>
      <c r="S104" s="11"/>
      <c r="T104" s="11"/>
      <c r="U104" s="11"/>
      <c r="V104" s="11"/>
      <c r="W104" s="11"/>
    </row>
    <row r="105" spans="1:23" x14ac:dyDescent="0.25">
      <c r="A105" s="10"/>
      <c r="B105" s="11"/>
      <c r="C105" s="11"/>
      <c r="D105" s="11"/>
      <c r="E105" s="11"/>
      <c r="F105" s="10"/>
      <c r="G105" s="11"/>
      <c r="H105" s="11"/>
      <c r="I105" s="11"/>
      <c r="J105" s="11"/>
      <c r="K105" s="11"/>
      <c r="L105" s="10"/>
      <c r="M105" s="11"/>
      <c r="N105" s="11"/>
      <c r="O105" s="11"/>
      <c r="P105" s="11"/>
      <c r="Q105" s="11"/>
      <c r="R105" s="10"/>
      <c r="S105" s="11"/>
      <c r="T105" s="11"/>
      <c r="U105" s="11"/>
      <c r="V105" s="11"/>
      <c r="W105" s="11"/>
    </row>
    <row r="106" spans="1:23" x14ac:dyDescent="0.25">
      <c r="A106" s="10"/>
      <c r="B106" s="11"/>
      <c r="C106" s="11"/>
      <c r="D106" s="11"/>
      <c r="E106" s="11"/>
      <c r="F106" s="10"/>
      <c r="G106" s="11"/>
      <c r="H106" s="11"/>
      <c r="I106" s="11"/>
      <c r="J106" s="11"/>
      <c r="K106" s="11"/>
      <c r="L106" s="10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</row>
    <row r="107" spans="1:23" x14ac:dyDescent="0.25">
      <c r="A107" s="10"/>
      <c r="B107" s="11"/>
      <c r="C107" s="11"/>
      <c r="D107" s="11"/>
      <c r="E107" s="11"/>
      <c r="F107" s="10"/>
      <c r="G107" s="11"/>
      <c r="H107" s="11"/>
      <c r="I107" s="11"/>
      <c r="J107" s="11"/>
      <c r="K107" s="11"/>
      <c r="L107" s="10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</row>
    <row r="108" spans="1:23" x14ac:dyDescent="0.25">
      <c r="A108" s="10"/>
      <c r="B108" s="11"/>
      <c r="C108" s="11"/>
      <c r="D108" s="11"/>
      <c r="E108" s="11"/>
      <c r="F108" s="10"/>
      <c r="G108" s="11"/>
      <c r="H108" s="11"/>
      <c r="I108" s="11"/>
      <c r="J108" s="11"/>
      <c r="K108" s="11"/>
      <c r="L108" s="10"/>
      <c r="M108" s="11"/>
      <c r="N108" s="11"/>
      <c r="O108" s="11"/>
      <c r="P108" s="11"/>
      <c r="Q108" s="11"/>
      <c r="R108" s="10"/>
      <c r="S108" s="11"/>
      <c r="T108" s="11"/>
      <c r="U108" s="11"/>
      <c r="V108" s="11"/>
      <c r="W108" s="11"/>
    </row>
    <row r="109" spans="1:23" x14ac:dyDescent="0.25">
      <c r="A109" s="10"/>
      <c r="B109" s="11"/>
      <c r="C109" s="11"/>
      <c r="D109" s="11"/>
      <c r="E109" s="11"/>
      <c r="F109" s="10"/>
      <c r="G109" s="11"/>
      <c r="H109" s="11"/>
      <c r="I109" s="11"/>
      <c r="J109" s="11"/>
      <c r="K109" s="11"/>
      <c r="L109" s="10"/>
      <c r="M109" s="11"/>
      <c r="N109" s="11"/>
      <c r="O109" s="11"/>
      <c r="P109" s="11"/>
      <c r="Q109" s="11"/>
      <c r="R109" s="10"/>
      <c r="S109" s="11"/>
      <c r="T109" s="11"/>
      <c r="U109" s="11"/>
      <c r="V109" s="11"/>
      <c r="W109" s="11"/>
    </row>
    <row r="110" spans="1:23" x14ac:dyDescent="0.25">
      <c r="A110" s="10"/>
      <c r="B110" s="11"/>
      <c r="C110" s="11"/>
      <c r="D110" s="11"/>
      <c r="E110" s="11"/>
      <c r="F110" s="10"/>
      <c r="G110" s="11"/>
      <c r="H110" s="11"/>
      <c r="I110" s="11"/>
      <c r="J110" s="11"/>
      <c r="K110" s="11"/>
      <c r="L110" s="10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</row>
    <row r="111" spans="1:23" x14ac:dyDescent="0.25">
      <c r="A111" s="10"/>
      <c r="B111" s="11"/>
      <c r="C111" s="11"/>
      <c r="D111" s="11"/>
      <c r="E111" s="11"/>
      <c r="F111" s="10"/>
      <c r="G111" s="11"/>
      <c r="H111" s="11"/>
      <c r="I111" s="11"/>
      <c r="J111" s="11"/>
      <c r="K111" s="11"/>
      <c r="L111" s="10"/>
      <c r="M111" s="11"/>
      <c r="N111" s="11"/>
      <c r="O111" s="11"/>
      <c r="P111" s="11"/>
      <c r="Q111" s="11"/>
      <c r="R111" s="10"/>
      <c r="S111" s="11"/>
      <c r="T111" s="11"/>
      <c r="U111" s="11"/>
      <c r="V111" s="11"/>
      <c r="W111" s="11"/>
    </row>
    <row r="112" spans="1:23" x14ac:dyDescent="0.25">
      <c r="A112" s="10"/>
      <c r="B112" s="11"/>
      <c r="C112" s="11"/>
      <c r="D112" s="11"/>
      <c r="E112" s="11"/>
      <c r="F112" s="10"/>
      <c r="G112" s="11"/>
      <c r="H112" s="11"/>
      <c r="I112" s="11"/>
      <c r="J112" s="11"/>
      <c r="K112" s="11"/>
      <c r="L112" s="10"/>
      <c r="M112" s="11"/>
      <c r="N112" s="11"/>
      <c r="O112" s="11"/>
      <c r="P112" s="11"/>
      <c r="Q112" s="11"/>
      <c r="R112" s="10"/>
      <c r="S112" s="11"/>
      <c r="T112" s="11"/>
      <c r="U112" s="11"/>
      <c r="V112" s="11"/>
      <c r="W112" s="11"/>
    </row>
    <row r="113" spans="1:27" x14ac:dyDescent="0.25">
      <c r="A113" s="10"/>
      <c r="B113" s="11"/>
      <c r="C113" s="11"/>
      <c r="D113" s="11"/>
      <c r="E113" s="11"/>
      <c r="F113" s="10"/>
      <c r="G113" s="11"/>
      <c r="H113" s="11"/>
      <c r="I113" s="11"/>
      <c r="J113" s="11"/>
      <c r="K113" s="11"/>
      <c r="L113" s="10"/>
      <c r="M113" s="11"/>
      <c r="N113" s="11"/>
      <c r="O113" s="11"/>
      <c r="P113" s="11"/>
      <c r="Q113" s="11"/>
      <c r="R113" s="10"/>
      <c r="S113" s="11"/>
      <c r="T113" s="11"/>
      <c r="U113" s="11"/>
      <c r="V113" s="11"/>
      <c r="W113" s="11"/>
    </row>
    <row r="114" spans="1:27" x14ac:dyDescent="0.25">
      <c r="A114" s="10"/>
      <c r="B114" s="11"/>
      <c r="C114" s="11"/>
      <c r="D114" s="11"/>
      <c r="E114" s="11"/>
      <c r="F114" s="10"/>
      <c r="G114" s="11"/>
      <c r="H114" s="11"/>
      <c r="I114" s="11"/>
      <c r="J114" s="11"/>
      <c r="K114" s="11"/>
      <c r="L114" s="10"/>
      <c r="M114" s="11"/>
      <c r="N114" s="11"/>
      <c r="O114" s="11"/>
      <c r="P114" s="11"/>
      <c r="Q114" s="11"/>
      <c r="R114" s="10"/>
      <c r="S114" s="11"/>
      <c r="T114" s="11"/>
      <c r="U114" s="11"/>
      <c r="V114" s="11"/>
      <c r="W114" s="11"/>
    </row>
    <row r="115" spans="1:27" x14ac:dyDescent="0.25">
      <c r="A115" s="126"/>
      <c r="C115" s="25"/>
      <c r="D115" s="25"/>
      <c r="E115" s="25"/>
      <c r="F115" s="126"/>
      <c r="H115" s="25"/>
      <c r="J115" s="25"/>
      <c r="K115" s="25"/>
      <c r="L115" s="126"/>
      <c r="N115" s="25"/>
      <c r="P115" s="25"/>
      <c r="Q115" s="25"/>
      <c r="R115" s="126"/>
      <c r="T115" s="25"/>
      <c r="V115" s="25"/>
      <c r="W115" s="25"/>
    </row>
    <row r="116" spans="1:27" x14ac:dyDescent="0.25">
      <c r="A116" s="126"/>
      <c r="B116" s="2"/>
      <c r="C116" s="24"/>
      <c r="D116" s="24"/>
      <c r="E116" s="25"/>
      <c r="F116" s="57"/>
      <c r="G116" s="2"/>
      <c r="H116" s="24"/>
      <c r="I116" s="24"/>
      <c r="J116" s="24"/>
      <c r="K116" s="25"/>
      <c r="L116" s="57"/>
      <c r="M116" s="2"/>
      <c r="N116" s="24"/>
      <c r="O116" s="24"/>
      <c r="P116" s="24"/>
      <c r="Q116" s="25"/>
      <c r="R116" s="57"/>
      <c r="S116" s="2"/>
      <c r="T116" s="24"/>
      <c r="U116" s="24"/>
      <c r="V116" s="24"/>
      <c r="W116" s="25"/>
    </row>
    <row r="117" spans="1:27" x14ac:dyDescent="0.25">
      <c r="A117" s="26"/>
      <c r="C117" s="25"/>
      <c r="D117" s="25"/>
      <c r="E117" s="25"/>
      <c r="F117" s="26"/>
      <c r="H117" s="25"/>
      <c r="I117" s="16"/>
      <c r="J117" s="25"/>
      <c r="K117" s="25"/>
      <c r="L117" s="26"/>
      <c r="N117" s="25"/>
      <c r="O117" s="16"/>
      <c r="P117" s="25"/>
      <c r="Q117" s="25"/>
      <c r="R117" s="26"/>
      <c r="T117" s="25"/>
      <c r="U117" s="16"/>
      <c r="V117" s="25"/>
      <c r="W117" s="25"/>
    </row>
    <row r="118" spans="1:27" x14ac:dyDescent="0.25">
      <c r="A118" s="26"/>
    </row>
    <row r="119" spans="1:27" x14ac:dyDescent="0.25">
      <c r="A119" s="26"/>
      <c r="G119" s="14"/>
      <c r="J119" s="14"/>
    </row>
    <row r="120" spans="1:27" x14ac:dyDescent="0.25">
      <c r="A120" s="26"/>
      <c r="P120" s="16"/>
    </row>
    <row r="121" spans="1:27" x14ac:dyDescent="0.25">
      <c r="A121" s="26"/>
      <c r="G121" s="31"/>
      <c r="J121" s="31"/>
      <c r="R121" s="54"/>
      <c r="S121" s="55"/>
      <c r="T121" s="24"/>
      <c r="U121" s="24"/>
      <c r="V121" s="128"/>
    </row>
    <row r="122" spans="1:27" x14ac:dyDescent="0.25">
      <c r="A122" s="26"/>
      <c r="Q122" s="4"/>
      <c r="S122" s="1"/>
      <c r="V122" s="59"/>
      <c r="W122" s="4"/>
      <c r="X122" s="59"/>
      <c r="Y122" s="4"/>
      <c r="Z122"/>
      <c r="AA122" s="118"/>
    </row>
    <row r="123" spans="1:27" x14ac:dyDescent="0.25">
      <c r="A123" s="26"/>
      <c r="Q123" s="6"/>
      <c r="R123" s="5"/>
      <c r="S123" s="6"/>
      <c r="T123" s="6"/>
      <c r="U123" s="115"/>
      <c r="V123" s="6"/>
      <c r="W123" s="6"/>
      <c r="X123" s="6"/>
      <c r="Y123" s="6"/>
      <c r="Z123" s="115"/>
      <c r="AA123" s="118"/>
    </row>
    <row r="124" spans="1:27" x14ac:dyDescent="0.25">
      <c r="A124" s="26"/>
      <c r="Q124" s="11"/>
      <c r="R124" s="10"/>
      <c r="S124" s="11"/>
      <c r="T124" s="11"/>
      <c r="U124" s="24"/>
      <c r="V124" s="11"/>
      <c r="W124" s="11"/>
      <c r="X124" s="11"/>
      <c r="Y124" s="11"/>
      <c r="Z124" s="24"/>
      <c r="AA124" s="11"/>
    </row>
    <row r="125" spans="1:27" x14ac:dyDescent="0.25">
      <c r="A125" s="26"/>
      <c r="Q125" s="11"/>
      <c r="R125" s="10"/>
      <c r="S125" s="11"/>
      <c r="T125" s="11"/>
      <c r="U125" s="24"/>
      <c r="V125" s="11"/>
      <c r="W125" s="11"/>
      <c r="X125" s="11"/>
      <c r="Y125" s="11"/>
      <c r="Z125" s="24"/>
      <c r="AA125" s="11"/>
    </row>
    <row r="126" spans="1:27" x14ac:dyDescent="0.25">
      <c r="A126" s="26"/>
      <c r="Q126" s="11"/>
      <c r="R126" s="10"/>
      <c r="S126" s="11"/>
      <c r="T126" s="11"/>
      <c r="U126" s="24"/>
      <c r="V126" s="11"/>
      <c r="W126" s="11"/>
      <c r="X126" s="11"/>
      <c r="Y126" s="11"/>
      <c r="Z126" s="24"/>
      <c r="AA126" s="11"/>
    </row>
    <row r="127" spans="1:27" x14ac:dyDescent="0.25">
      <c r="A127" s="26"/>
      <c r="Q127" s="11"/>
      <c r="R127" s="10"/>
      <c r="S127" s="11"/>
      <c r="T127" s="11"/>
      <c r="U127" s="24"/>
      <c r="V127" s="11"/>
      <c r="W127" s="11"/>
      <c r="X127" s="11"/>
      <c r="Y127" s="11"/>
      <c r="Z127" s="24"/>
      <c r="AA127" s="11"/>
    </row>
    <row r="128" spans="1:27" x14ac:dyDescent="0.25">
      <c r="A128" s="26"/>
      <c r="Q128" s="11"/>
      <c r="R128" s="10"/>
      <c r="S128" s="11"/>
      <c r="T128" s="11"/>
      <c r="U128" s="24"/>
      <c r="V128" s="11"/>
      <c r="W128" s="11"/>
      <c r="X128" s="11"/>
      <c r="Y128" s="11"/>
      <c r="Z128" s="24"/>
      <c r="AA128" s="11"/>
    </row>
    <row r="129" spans="1:27" x14ac:dyDescent="0.25">
      <c r="A129" s="26"/>
      <c r="Q129" s="11"/>
      <c r="R129" s="10"/>
      <c r="S129" s="11"/>
      <c r="T129" s="11"/>
      <c r="U129" s="24"/>
      <c r="V129" s="11"/>
      <c r="W129" s="11"/>
      <c r="X129" s="11"/>
      <c r="Y129" s="11"/>
      <c r="Z129" s="24"/>
      <c r="AA129" s="11"/>
    </row>
    <row r="130" spans="1:27" x14ac:dyDescent="0.25">
      <c r="Q130" s="11"/>
      <c r="R130" s="10"/>
      <c r="S130" s="11"/>
      <c r="T130" s="11"/>
      <c r="U130" s="24"/>
      <c r="V130" s="11"/>
      <c r="W130" s="11"/>
      <c r="X130" s="11"/>
      <c r="Y130" s="11"/>
      <c r="Z130" s="24"/>
      <c r="AA130" s="11"/>
    </row>
    <row r="131" spans="1:27" x14ac:dyDescent="0.25">
      <c r="Q131" s="11"/>
      <c r="R131" s="10"/>
      <c r="S131" s="11"/>
      <c r="T131" s="11"/>
      <c r="U131" s="24"/>
      <c r="V131" s="11"/>
      <c r="W131" s="11"/>
      <c r="X131" s="11"/>
      <c r="Y131" s="11"/>
      <c r="Z131" s="24"/>
      <c r="AA131" s="11"/>
    </row>
    <row r="132" spans="1:27" x14ac:dyDescent="0.25">
      <c r="Q132" s="11"/>
      <c r="R132" s="10"/>
      <c r="S132" s="11"/>
      <c r="T132" s="11"/>
      <c r="U132" s="24"/>
      <c r="V132" s="11"/>
      <c r="W132" s="11"/>
      <c r="X132" s="11"/>
      <c r="Y132" s="11"/>
      <c r="Z132" s="24"/>
      <c r="AA132" s="11"/>
    </row>
    <row r="133" spans="1:27" x14ac:dyDescent="0.25">
      <c r="Q133" s="11"/>
      <c r="R133" s="10"/>
      <c r="S133" s="11"/>
      <c r="T133" s="11"/>
      <c r="U133" s="24"/>
      <c r="V133" s="11"/>
      <c r="W133" s="11"/>
      <c r="X133" s="11"/>
      <c r="Y133" s="11"/>
      <c r="Z133" s="24"/>
      <c r="AA133" s="11"/>
    </row>
    <row r="134" spans="1:27" x14ac:dyDescent="0.25">
      <c r="Q134" s="11"/>
      <c r="R134" s="10"/>
      <c r="S134" s="11"/>
      <c r="T134" s="11"/>
      <c r="U134" s="24"/>
      <c r="V134" s="11"/>
      <c r="W134" s="11"/>
      <c r="X134" s="11"/>
      <c r="Y134" s="11"/>
      <c r="Z134" s="24"/>
      <c r="AA134" s="11"/>
    </row>
    <row r="135" spans="1:27" x14ac:dyDescent="0.25">
      <c r="Q135" s="11"/>
      <c r="R135" s="10"/>
      <c r="S135" s="11"/>
      <c r="T135" s="11"/>
      <c r="U135" s="24"/>
      <c r="V135" s="11"/>
      <c r="W135" s="11"/>
      <c r="X135" s="11"/>
      <c r="Y135" s="11"/>
      <c r="Z135" s="24"/>
      <c r="AA135" s="11"/>
    </row>
    <row r="136" spans="1:27" x14ac:dyDescent="0.25">
      <c r="Q136" s="11"/>
      <c r="R136" s="10"/>
      <c r="S136" s="11"/>
      <c r="T136" s="11"/>
      <c r="U136" s="24"/>
      <c r="V136" s="11"/>
      <c r="W136" s="11"/>
      <c r="X136" s="11"/>
      <c r="Y136" s="11"/>
      <c r="Z136" s="24"/>
      <c r="AA136" s="11"/>
    </row>
    <row r="137" spans="1:27" x14ac:dyDescent="0.25">
      <c r="Q137" s="11"/>
      <c r="R137" s="10"/>
      <c r="S137" s="11"/>
      <c r="T137" s="11"/>
      <c r="U137" s="24"/>
      <c r="V137" s="11"/>
      <c r="W137" s="11"/>
      <c r="X137" s="11"/>
      <c r="Y137" s="11"/>
      <c r="Z137" s="24"/>
      <c r="AA137" s="11"/>
    </row>
    <row r="138" spans="1:27" x14ac:dyDescent="0.25">
      <c r="Q138" s="11"/>
      <c r="R138" s="10"/>
      <c r="S138" s="11"/>
      <c r="T138" s="11"/>
      <c r="U138" s="24"/>
      <c r="V138" s="11"/>
      <c r="W138" s="11"/>
      <c r="X138" s="11"/>
      <c r="Y138" s="11"/>
      <c r="Z138" s="24"/>
      <c r="AA138" s="11"/>
    </row>
    <row r="139" spans="1:27" x14ac:dyDescent="0.25">
      <c r="Q139" s="11"/>
      <c r="R139" s="10"/>
      <c r="S139" s="11"/>
      <c r="T139" s="11"/>
      <c r="U139" s="24"/>
      <c r="V139" s="11"/>
      <c r="W139" s="11"/>
      <c r="X139" s="11"/>
      <c r="Y139" s="11"/>
      <c r="Z139" s="24"/>
      <c r="AA139" s="11"/>
    </row>
    <row r="140" spans="1:27" x14ac:dyDescent="0.25">
      <c r="Q140" s="11"/>
      <c r="R140" s="10"/>
      <c r="S140" s="11"/>
      <c r="T140" s="11"/>
      <c r="U140" s="24"/>
      <c r="V140" s="11"/>
      <c r="W140" s="11"/>
      <c r="X140" s="11"/>
      <c r="Y140" s="11"/>
      <c r="Z140" s="24"/>
      <c r="AA140" s="11"/>
    </row>
    <row r="141" spans="1:27" x14ac:dyDescent="0.25">
      <c r="Q141" s="11"/>
      <c r="R141" s="10"/>
      <c r="S141" s="129"/>
      <c r="T141" s="11"/>
      <c r="U141" s="24"/>
      <c r="V141" s="11"/>
      <c r="W141" s="11"/>
      <c r="X141" s="11"/>
      <c r="Y141" s="11"/>
      <c r="Z141" s="24"/>
      <c r="AA141" s="11"/>
    </row>
    <row r="142" spans="1:27" x14ac:dyDescent="0.25">
      <c r="Q142" s="11"/>
      <c r="R142" s="10"/>
      <c r="S142" s="11"/>
      <c r="T142" s="11"/>
      <c r="U142" s="24"/>
      <c r="V142" s="11"/>
      <c r="W142" s="11"/>
      <c r="X142" s="11"/>
      <c r="Y142" s="11"/>
      <c r="Z142" s="24"/>
      <c r="AA142" s="11"/>
    </row>
    <row r="143" spans="1:27" x14ac:dyDescent="0.25">
      <c r="Q143" s="11"/>
      <c r="R143" s="10"/>
      <c r="S143" s="11"/>
      <c r="T143" s="11"/>
      <c r="U143" s="24"/>
      <c r="V143" s="11"/>
      <c r="W143" s="11"/>
      <c r="X143" s="11"/>
      <c r="Y143" s="11"/>
      <c r="Z143" s="24"/>
      <c r="AA143" s="11"/>
    </row>
    <row r="144" spans="1:27" x14ac:dyDescent="0.25">
      <c r="Q144" s="11"/>
      <c r="R144" s="10"/>
      <c r="S144" s="11"/>
      <c r="T144" s="11"/>
      <c r="U144" s="24"/>
      <c r="V144" s="11"/>
      <c r="W144" s="11"/>
      <c r="X144" s="11"/>
      <c r="Y144" s="11"/>
      <c r="Z144" s="24"/>
      <c r="AA144" s="11"/>
    </row>
    <row r="145" spans="17:27" x14ac:dyDescent="0.25">
      <c r="Q145" s="11"/>
      <c r="R145" s="10"/>
      <c r="S145" s="11"/>
      <c r="T145" s="11"/>
      <c r="U145" s="24"/>
      <c r="V145" s="11"/>
      <c r="W145" s="11"/>
      <c r="X145" s="11"/>
      <c r="Y145" s="11"/>
      <c r="Z145" s="24"/>
      <c r="AA145" s="11"/>
    </row>
    <row r="146" spans="17:27" x14ac:dyDescent="0.25">
      <c r="Q146" s="11"/>
      <c r="R146" s="10"/>
      <c r="S146" s="11"/>
      <c r="T146" s="11"/>
      <c r="U146" s="24"/>
      <c r="V146" s="11"/>
      <c r="W146" s="11"/>
      <c r="X146" s="11"/>
      <c r="Y146" s="11"/>
      <c r="Z146" s="24"/>
      <c r="AA146" s="11"/>
    </row>
    <row r="147" spans="17:27" x14ac:dyDescent="0.25">
      <c r="Q147" s="11"/>
      <c r="R147" s="10"/>
      <c r="S147" s="11"/>
      <c r="T147" s="11"/>
      <c r="U147" s="24"/>
      <c r="V147" s="11"/>
      <c r="W147" s="11"/>
      <c r="X147" s="11"/>
      <c r="Y147" s="11"/>
      <c r="Z147" s="24"/>
      <c r="AA147" s="11"/>
    </row>
    <row r="148" spans="17:27" x14ac:dyDescent="0.25">
      <c r="Q148" s="11"/>
      <c r="R148" s="10"/>
      <c r="S148" s="11"/>
      <c r="T148" s="11"/>
      <c r="U148" s="24"/>
      <c r="V148" s="11"/>
      <c r="W148" s="11"/>
      <c r="X148" s="11"/>
      <c r="Y148" s="11"/>
      <c r="Z148" s="24"/>
      <c r="AA148" s="11"/>
    </row>
    <row r="149" spans="17:27" x14ac:dyDescent="0.25">
      <c r="Q149" s="11"/>
      <c r="R149" s="10"/>
      <c r="S149" s="11"/>
      <c r="T149" s="11"/>
      <c r="U149" s="24"/>
      <c r="V149" s="11"/>
      <c r="W149" s="11"/>
      <c r="X149" s="11"/>
      <c r="Y149" s="11"/>
      <c r="Z149" s="24"/>
      <c r="AA149" s="11"/>
    </row>
    <row r="150" spans="17:27" x14ac:dyDescent="0.25">
      <c r="Q150" s="11"/>
      <c r="R150" s="10"/>
      <c r="S150" s="11"/>
      <c r="T150" s="11"/>
      <c r="U150" s="24"/>
      <c r="V150" s="11"/>
      <c r="W150" s="11"/>
      <c r="X150" s="11"/>
      <c r="Y150" s="11"/>
      <c r="Z150" s="24"/>
      <c r="AA150" s="11"/>
    </row>
    <row r="151" spans="17:27" x14ac:dyDescent="0.25">
      <c r="Q151" s="11"/>
      <c r="R151" s="10"/>
      <c r="S151" s="11"/>
      <c r="T151" s="11"/>
      <c r="U151" s="24"/>
      <c r="V151" s="11"/>
      <c r="W151" s="11"/>
      <c r="X151" s="11"/>
      <c r="Y151" s="11"/>
      <c r="Z151" s="24"/>
      <c r="AA151" s="11"/>
    </row>
    <row r="152" spans="17:27" x14ac:dyDescent="0.25">
      <c r="Q152" s="11"/>
      <c r="R152" s="10"/>
      <c r="S152" s="11"/>
      <c r="T152" s="11"/>
      <c r="U152" s="24"/>
      <c r="V152" s="11"/>
      <c r="W152" s="11"/>
      <c r="X152" s="11"/>
      <c r="Y152" s="11"/>
      <c r="Z152" s="24"/>
      <c r="AA152" s="11"/>
    </row>
    <row r="153" spans="17:27" x14ac:dyDescent="0.25">
      <c r="Q153" s="11"/>
      <c r="R153" s="10"/>
      <c r="S153" s="11"/>
      <c r="T153" s="11"/>
      <c r="U153" s="24"/>
      <c r="V153" s="11"/>
      <c r="W153" s="11"/>
      <c r="X153" s="11"/>
      <c r="Y153" s="11"/>
      <c r="Z153" s="24"/>
      <c r="AA153" s="11"/>
    </row>
    <row r="154" spans="17:27" x14ac:dyDescent="0.25">
      <c r="Q154" s="11"/>
      <c r="R154" s="10"/>
      <c r="S154" s="11"/>
      <c r="T154" s="11"/>
      <c r="U154" s="24"/>
      <c r="V154" s="11"/>
      <c r="W154" s="11"/>
      <c r="X154" s="11"/>
      <c r="Y154" s="11"/>
      <c r="Z154" s="24"/>
      <c r="AA154" s="11"/>
    </row>
    <row r="155" spans="17:27" x14ac:dyDescent="0.25">
      <c r="Q155" s="11"/>
      <c r="R155" s="10"/>
      <c r="S155" s="11"/>
      <c r="T155" s="11"/>
      <c r="U155" s="31"/>
      <c r="V155" s="11"/>
      <c r="W155" s="11"/>
      <c r="X155" s="11"/>
      <c r="Y155" s="11"/>
      <c r="Z155" s="11"/>
      <c r="AA155" s="11"/>
    </row>
    <row r="156" spans="17:27" x14ac:dyDescent="0.25">
      <c r="Q156" s="25"/>
      <c r="R156" s="57"/>
      <c r="S156" s="2"/>
      <c r="U156" s="24"/>
      <c r="V156" s="24"/>
      <c r="W156" s="24"/>
      <c r="X156" s="24"/>
      <c r="Y156" s="24"/>
      <c r="Z156" s="24"/>
      <c r="AA156" s="25"/>
    </row>
    <row r="157" spans="17:27" x14ac:dyDescent="0.25">
      <c r="Q157" s="25"/>
      <c r="R157" s="57"/>
      <c r="S157" s="2"/>
      <c r="U157" s="130"/>
      <c r="V157" s="16"/>
      <c r="W157" s="25"/>
      <c r="X157" s="16"/>
      <c r="Y157" s="25"/>
      <c r="Z157" s="130"/>
      <c r="AA157" s="130"/>
    </row>
    <row r="158" spans="17:27" x14ac:dyDescent="0.25">
      <c r="Q158" s="25"/>
      <c r="Z158"/>
      <c r="AA158"/>
    </row>
    <row r="159" spans="17:27" x14ac:dyDescent="0.25">
      <c r="R159" s="54"/>
      <c r="S159" s="55"/>
      <c r="T159" s="24"/>
      <c r="U159" s="24"/>
      <c r="V159" s="128"/>
    </row>
    <row r="160" spans="17:27" x14ac:dyDescent="0.25">
      <c r="S160" s="1"/>
      <c r="V160" s="59"/>
      <c r="W160" s="4"/>
      <c r="X160" s="59"/>
      <c r="Y160" s="4"/>
      <c r="Z160"/>
      <c r="AA160" s="118"/>
    </row>
    <row r="161" spans="18:27" x14ac:dyDescent="0.25">
      <c r="R161" s="5"/>
      <c r="S161" s="6"/>
      <c r="T161" s="6"/>
      <c r="U161" s="115"/>
      <c r="V161" s="6"/>
      <c r="W161" s="6"/>
      <c r="X161" s="6"/>
      <c r="Y161" s="6"/>
      <c r="Z161" s="115"/>
      <c r="AA161" s="118"/>
    </row>
    <row r="162" spans="18:27" x14ac:dyDescent="0.25">
      <c r="R162" s="10"/>
      <c r="S162" s="11"/>
      <c r="T162" s="11"/>
      <c r="U162" s="24"/>
      <c r="V162" s="11"/>
      <c r="W162" s="11"/>
      <c r="X162" s="11"/>
      <c r="Y162" s="11"/>
      <c r="Z162" s="24"/>
      <c r="AA162" s="11"/>
    </row>
    <row r="163" spans="18:27" x14ac:dyDescent="0.25">
      <c r="R163" s="10"/>
      <c r="S163" s="11"/>
      <c r="T163" s="11"/>
      <c r="U163" s="24"/>
      <c r="V163" s="11"/>
      <c r="W163" s="11"/>
      <c r="X163" s="11"/>
      <c r="Y163" s="11"/>
      <c r="Z163" s="24"/>
      <c r="AA163" s="11"/>
    </row>
    <row r="164" spans="18:27" x14ac:dyDescent="0.25">
      <c r="R164" s="10"/>
      <c r="S164" s="11"/>
      <c r="T164" s="11"/>
      <c r="U164" s="24"/>
      <c r="V164" s="11"/>
      <c r="W164" s="11"/>
      <c r="X164" s="11"/>
      <c r="Y164" s="11"/>
      <c r="Z164" s="24"/>
      <c r="AA164" s="11"/>
    </row>
    <row r="165" spans="18:27" x14ac:dyDescent="0.25">
      <c r="R165" s="10"/>
      <c r="S165" s="11"/>
      <c r="T165" s="11"/>
      <c r="U165" s="24"/>
      <c r="V165" s="11"/>
      <c r="W165" s="11"/>
      <c r="X165" s="11"/>
      <c r="Y165" s="11"/>
      <c r="Z165" s="24"/>
      <c r="AA165" s="11"/>
    </row>
    <row r="166" spans="18:27" x14ac:dyDescent="0.25">
      <c r="R166" s="10"/>
      <c r="S166" s="11"/>
      <c r="T166" s="11"/>
      <c r="U166" s="24"/>
      <c r="V166" s="11"/>
      <c r="W166" s="11"/>
      <c r="X166" s="11"/>
      <c r="Y166" s="11"/>
      <c r="Z166" s="24"/>
      <c r="AA166" s="11"/>
    </row>
    <row r="167" spans="18:27" x14ac:dyDescent="0.25">
      <c r="R167" s="10"/>
      <c r="S167" s="11"/>
      <c r="T167" s="11"/>
      <c r="U167" s="24"/>
      <c r="V167" s="11"/>
      <c r="W167" s="11"/>
      <c r="X167" s="11"/>
      <c r="Y167" s="11"/>
      <c r="Z167" s="24"/>
      <c r="AA167" s="11"/>
    </row>
    <row r="168" spans="18:27" x14ac:dyDescent="0.25">
      <c r="R168" s="10"/>
      <c r="S168" s="11"/>
      <c r="T168" s="11"/>
      <c r="U168" s="24"/>
      <c r="V168" s="11"/>
      <c r="W168" s="11"/>
      <c r="X168" s="11"/>
      <c r="Y168" s="11"/>
      <c r="Z168" s="24"/>
      <c r="AA168" s="11"/>
    </row>
    <row r="169" spans="18:27" x14ac:dyDescent="0.25">
      <c r="R169" s="10"/>
      <c r="S169" s="11"/>
      <c r="T169" s="11"/>
      <c r="U169" s="24"/>
      <c r="V169" s="11"/>
      <c r="W169" s="11"/>
      <c r="X169" s="11"/>
      <c r="Y169" s="11"/>
      <c r="Z169" s="24"/>
      <c r="AA169" s="11"/>
    </row>
    <row r="170" spans="18:27" x14ac:dyDescent="0.25">
      <c r="R170" s="10"/>
      <c r="S170" s="11"/>
      <c r="T170" s="11"/>
      <c r="U170" s="24"/>
      <c r="V170" s="11"/>
      <c r="W170" s="11"/>
      <c r="X170" s="11"/>
      <c r="Y170" s="11"/>
      <c r="Z170" s="24"/>
      <c r="AA170" s="11"/>
    </row>
    <row r="171" spans="18:27" x14ac:dyDescent="0.25">
      <c r="R171" s="10"/>
      <c r="S171" s="11"/>
      <c r="T171" s="11"/>
      <c r="U171" s="24"/>
      <c r="V171" s="11"/>
      <c r="W171" s="11"/>
      <c r="X171" s="11"/>
      <c r="Y171" s="11"/>
      <c r="Z171" s="24"/>
      <c r="AA171" s="11"/>
    </row>
    <row r="172" spans="18:27" x14ac:dyDescent="0.25">
      <c r="R172" s="10"/>
      <c r="S172" s="11"/>
      <c r="T172" s="11"/>
      <c r="U172" s="24"/>
      <c r="V172" s="11"/>
      <c r="W172" s="11"/>
      <c r="X172" s="11"/>
      <c r="Y172" s="11"/>
      <c r="Z172" s="24"/>
      <c r="AA172" s="11"/>
    </row>
    <row r="173" spans="18:27" x14ac:dyDescent="0.25">
      <c r="R173" s="10"/>
      <c r="S173" s="11"/>
      <c r="T173" s="11"/>
      <c r="U173" s="24"/>
      <c r="V173" s="11"/>
      <c r="W173" s="11"/>
      <c r="X173" s="11"/>
      <c r="Y173" s="11"/>
      <c r="Z173" s="24"/>
      <c r="AA173" s="11"/>
    </row>
    <row r="174" spans="18:27" x14ac:dyDescent="0.25">
      <c r="R174" s="10"/>
      <c r="S174" s="11"/>
      <c r="T174" s="11"/>
      <c r="U174" s="24"/>
      <c r="V174" s="11"/>
      <c r="W174" s="11"/>
      <c r="X174" s="11"/>
      <c r="Y174" s="11"/>
      <c r="Z174" s="24"/>
      <c r="AA174" s="11"/>
    </row>
    <row r="175" spans="18:27" x14ac:dyDescent="0.25">
      <c r="R175" s="10"/>
      <c r="S175" s="11"/>
      <c r="T175" s="11"/>
      <c r="U175" s="24"/>
      <c r="V175" s="11"/>
      <c r="W175" s="11"/>
      <c r="X175" s="11"/>
      <c r="Y175" s="11"/>
      <c r="Z175" s="24"/>
      <c r="AA175" s="11"/>
    </row>
    <row r="176" spans="18:27" x14ac:dyDescent="0.25">
      <c r="R176" s="10"/>
      <c r="S176" s="11"/>
      <c r="T176" s="11"/>
      <c r="U176" s="24"/>
      <c r="V176" s="11"/>
      <c r="W176" s="11"/>
      <c r="X176" s="11"/>
      <c r="Y176" s="11"/>
      <c r="Z176" s="24"/>
      <c r="AA176" s="11"/>
    </row>
    <row r="177" spans="18:27" x14ac:dyDescent="0.25">
      <c r="R177" s="10"/>
      <c r="S177" s="11"/>
      <c r="T177" s="11"/>
      <c r="U177" s="24"/>
      <c r="V177" s="11"/>
      <c r="W177" s="11"/>
      <c r="X177" s="11"/>
      <c r="Y177" s="11"/>
      <c r="Z177" s="24"/>
      <c r="AA177" s="11"/>
    </row>
    <row r="178" spans="18:27" x14ac:dyDescent="0.25">
      <c r="R178" s="10"/>
      <c r="S178" s="11"/>
      <c r="T178" s="11"/>
      <c r="U178" s="24"/>
      <c r="V178" s="11"/>
      <c r="W178" s="11"/>
      <c r="X178" s="11"/>
      <c r="Y178" s="11"/>
      <c r="Z178" s="24"/>
      <c r="AA178" s="11"/>
    </row>
    <row r="179" spans="18:27" x14ac:dyDescent="0.25">
      <c r="R179" s="10"/>
      <c r="S179" s="129"/>
      <c r="T179" s="11"/>
      <c r="U179" s="24"/>
      <c r="V179" s="11"/>
      <c r="W179" s="11"/>
      <c r="X179" s="11"/>
      <c r="Y179" s="11"/>
      <c r="Z179" s="24"/>
      <c r="AA179" s="11"/>
    </row>
    <row r="180" spans="18:27" x14ac:dyDescent="0.25">
      <c r="R180" s="10"/>
      <c r="S180" s="11"/>
      <c r="T180" s="11"/>
      <c r="U180" s="24"/>
      <c r="V180" s="11"/>
      <c r="W180" s="11"/>
      <c r="X180" s="11"/>
      <c r="Y180" s="11"/>
      <c r="Z180" s="24"/>
      <c r="AA180" s="11"/>
    </row>
    <row r="181" spans="18:27" x14ac:dyDescent="0.25">
      <c r="R181" s="10"/>
      <c r="S181" s="11"/>
      <c r="T181" s="11"/>
      <c r="U181" s="24"/>
      <c r="V181" s="11"/>
      <c r="W181" s="11"/>
      <c r="X181" s="11"/>
      <c r="Y181" s="11"/>
      <c r="Z181" s="24"/>
      <c r="AA181" s="11"/>
    </row>
    <row r="182" spans="18:27" x14ac:dyDescent="0.25">
      <c r="R182" s="10"/>
      <c r="S182" s="11"/>
      <c r="T182" s="11"/>
      <c r="U182" s="24"/>
      <c r="V182" s="11"/>
      <c r="W182" s="11"/>
      <c r="X182" s="11"/>
      <c r="Y182" s="11"/>
      <c r="Z182" s="24"/>
      <c r="AA182" s="11"/>
    </row>
    <row r="183" spans="18:27" x14ac:dyDescent="0.25">
      <c r="R183" s="10"/>
      <c r="S183" s="11"/>
      <c r="T183" s="11"/>
      <c r="U183" s="24"/>
      <c r="V183" s="11"/>
      <c r="W183" s="11"/>
      <c r="X183" s="11"/>
      <c r="Y183" s="11"/>
      <c r="Z183" s="24"/>
      <c r="AA183" s="11"/>
    </row>
    <row r="184" spans="18:27" x14ac:dyDescent="0.25">
      <c r="R184" s="10"/>
      <c r="S184" s="11"/>
      <c r="T184" s="11"/>
      <c r="U184" s="24"/>
      <c r="V184" s="11"/>
      <c r="W184" s="11"/>
      <c r="X184" s="11"/>
      <c r="Y184" s="11"/>
      <c r="Z184" s="24"/>
      <c r="AA184" s="11"/>
    </row>
    <row r="185" spans="18:27" x14ac:dyDescent="0.25">
      <c r="R185" s="10"/>
      <c r="S185" s="11"/>
      <c r="T185" s="11"/>
      <c r="U185" s="24"/>
      <c r="V185" s="11"/>
      <c r="W185" s="11"/>
      <c r="X185" s="11"/>
      <c r="Y185" s="11"/>
      <c r="Z185" s="24"/>
      <c r="AA185" s="11"/>
    </row>
    <row r="186" spans="18:27" x14ac:dyDescent="0.25">
      <c r="R186" s="10"/>
      <c r="S186" s="11"/>
      <c r="T186" s="11"/>
      <c r="U186" s="24"/>
      <c r="V186" s="11"/>
      <c r="W186" s="11"/>
      <c r="X186" s="11"/>
      <c r="Y186" s="11"/>
      <c r="Z186" s="24"/>
      <c r="AA186" s="11"/>
    </row>
    <row r="187" spans="18:27" x14ac:dyDescent="0.25">
      <c r="R187" s="10"/>
      <c r="S187" s="11"/>
      <c r="T187" s="11"/>
      <c r="U187" s="24"/>
      <c r="V187" s="11"/>
      <c r="W187" s="11"/>
      <c r="X187" s="11"/>
      <c r="Y187" s="11"/>
      <c r="Z187" s="24"/>
      <c r="AA187" s="11"/>
    </row>
    <row r="188" spans="18:27" x14ac:dyDescent="0.25">
      <c r="R188" s="10"/>
      <c r="S188" s="11"/>
      <c r="T188" s="11"/>
      <c r="U188" s="24"/>
      <c r="V188" s="11"/>
      <c r="W188" s="11"/>
      <c r="X188" s="11"/>
      <c r="Y188" s="11"/>
      <c r="Z188" s="24"/>
      <c r="AA188" s="11"/>
    </row>
    <row r="189" spans="18:27" x14ac:dyDescent="0.25">
      <c r="R189" s="10"/>
      <c r="S189" s="11"/>
      <c r="T189" s="11"/>
      <c r="U189" s="24"/>
      <c r="V189" s="11"/>
      <c r="W189" s="11"/>
      <c r="X189" s="11"/>
      <c r="Y189" s="11"/>
      <c r="Z189" s="24"/>
      <c r="AA189" s="11"/>
    </row>
    <row r="190" spans="18:27" x14ac:dyDescent="0.25">
      <c r="R190" s="10"/>
      <c r="S190" s="11"/>
      <c r="T190" s="11"/>
      <c r="U190" s="24"/>
      <c r="V190" s="11"/>
      <c r="W190" s="11"/>
      <c r="X190" s="11"/>
      <c r="Y190" s="11"/>
      <c r="Z190" s="24"/>
      <c r="AA190" s="11"/>
    </row>
    <row r="191" spans="18:27" x14ac:dyDescent="0.25">
      <c r="R191" s="10"/>
      <c r="S191" s="11"/>
      <c r="T191" s="11"/>
      <c r="U191" s="24"/>
      <c r="V191" s="11"/>
      <c r="W191" s="11"/>
      <c r="X191" s="11"/>
      <c r="Y191" s="11"/>
      <c r="Z191" s="24"/>
      <c r="AA191" s="11"/>
    </row>
    <row r="192" spans="18:27" x14ac:dyDescent="0.25">
      <c r="R192" s="10"/>
      <c r="S192" s="11"/>
      <c r="T192" s="11"/>
      <c r="U192" s="24"/>
      <c r="V192" s="11"/>
      <c r="W192" s="11"/>
      <c r="X192" s="11"/>
      <c r="Y192" s="11"/>
      <c r="Z192" s="24"/>
      <c r="AA192" s="11"/>
    </row>
    <row r="193" spans="18:27" x14ac:dyDescent="0.25">
      <c r="R193" s="10"/>
      <c r="S193" s="11"/>
      <c r="T193" s="11"/>
      <c r="U193" s="25"/>
      <c r="V193" s="11"/>
      <c r="W193" s="11"/>
      <c r="X193" s="11"/>
      <c r="Y193" s="11"/>
      <c r="Z193" s="11"/>
      <c r="AA193" s="11"/>
    </row>
    <row r="194" spans="18:27" x14ac:dyDescent="0.25">
      <c r="R194" s="57"/>
      <c r="S194" s="2"/>
      <c r="U194" s="24"/>
      <c r="V194" s="24"/>
      <c r="W194" s="24"/>
      <c r="X194" s="24"/>
      <c r="Y194" s="24"/>
      <c r="Z194" s="24"/>
      <c r="AA194" s="25"/>
    </row>
    <row r="195" spans="18:27" x14ac:dyDescent="0.25">
      <c r="R195" s="57"/>
      <c r="S195" s="2"/>
      <c r="U195" s="131"/>
      <c r="V195" s="16"/>
      <c r="W195" s="25"/>
      <c r="X195" s="16"/>
      <c r="Y195" s="25"/>
      <c r="Z195" s="132"/>
      <c r="AA195" s="131"/>
    </row>
    <row r="198" spans="18:27" x14ac:dyDescent="0.25">
      <c r="R198" s="54"/>
      <c r="S198" s="55"/>
      <c r="T198" s="24"/>
      <c r="U198" s="24"/>
      <c r="V198" s="128"/>
    </row>
    <row r="199" spans="18:27" x14ac:dyDescent="0.25">
      <c r="S199" s="1"/>
      <c r="V199" s="59"/>
      <c r="W199" s="4"/>
      <c r="X199" s="59"/>
      <c r="Y199" s="4"/>
      <c r="Z199"/>
      <c r="AA199" s="118"/>
    </row>
    <row r="200" spans="18:27" x14ac:dyDescent="0.25">
      <c r="R200" s="5"/>
      <c r="S200" s="6"/>
      <c r="T200" s="6"/>
      <c r="U200" s="115"/>
      <c r="V200" s="6"/>
      <c r="W200" s="6"/>
      <c r="X200" s="6"/>
      <c r="Y200" s="6"/>
      <c r="Z200" s="115"/>
      <c r="AA200" s="118"/>
    </row>
    <row r="201" spans="18:27" x14ac:dyDescent="0.25">
      <c r="R201" s="10"/>
      <c r="S201" s="11"/>
      <c r="T201" s="11"/>
      <c r="U201" s="24"/>
      <c r="V201" s="11"/>
      <c r="W201" s="11"/>
      <c r="X201" s="11"/>
      <c r="Y201" s="11"/>
      <c r="Z201" s="24"/>
      <c r="AA201" s="11"/>
    </row>
    <row r="202" spans="18:27" x14ac:dyDescent="0.25">
      <c r="R202" s="10"/>
      <c r="S202" s="11"/>
      <c r="T202" s="11"/>
      <c r="U202" s="24"/>
      <c r="V202" s="11"/>
      <c r="W202" s="11"/>
      <c r="X202" s="11"/>
      <c r="Y202" s="11"/>
      <c r="Z202" s="24"/>
      <c r="AA202" s="11"/>
    </row>
    <row r="203" spans="18:27" x14ac:dyDescent="0.25">
      <c r="R203" s="10"/>
      <c r="S203" s="11"/>
      <c r="T203" s="11"/>
      <c r="U203" s="24"/>
      <c r="V203" s="11"/>
      <c r="W203" s="11"/>
      <c r="X203" s="11"/>
      <c r="Y203" s="11"/>
      <c r="Z203" s="24"/>
      <c r="AA203" s="11"/>
    </row>
    <row r="204" spans="18:27" x14ac:dyDescent="0.25">
      <c r="R204" s="10"/>
      <c r="S204" s="11"/>
      <c r="T204" s="11"/>
      <c r="U204" s="24"/>
      <c r="V204" s="11"/>
      <c r="W204" s="11"/>
      <c r="X204" s="11"/>
      <c r="Y204" s="11"/>
      <c r="Z204" s="24"/>
      <c r="AA204" s="11"/>
    </row>
    <row r="205" spans="18:27" x14ac:dyDescent="0.25">
      <c r="R205" s="10"/>
      <c r="S205" s="11"/>
      <c r="T205" s="11"/>
      <c r="U205" s="24"/>
      <c r="V205" s="11"/>
      <c r="W205" s="11"/>
      <c r="X205" s="11"/>
      <c r="Y205" s="11"/>
      <c r="Z205" s="24"/>
      <c r="AA205" s="11"/>
    </row>
    <row r="206" spans="18:27" x14ac:dyDescent="0.25">
      <c r="R206" s="10"/>
      <c r="S206" s="11"/>
      <c r="T206" s="11"/>
      <c r="U206" s="24"/>
      <c r="V206" s="11"/>
      <c r="W206" s="11"/>
      <c r="X206" s="11"/>
      <c r="Y206" s="11"/>
      <c r="Z206" s="24"/>
      <c r="AA206" s="11"/>
    </row>
    <row r="207" spans="18:27" x14ac:dyDescent="0.25">
      <c r="R207" s="10"/>
      <c r="S207" s="11"/>
      <c r="T207" s="11"/>
      <c r="U207" s="24"/>
      <c r="V207" s="11"/>
      <c r="W207" s="11"/>
      <c r="X207" s="11"/>
      <c r="Y207" s="11"/>
      <c r="Z207" s="24"/>
      <c r="AA207" s="11"/>
    </row>
    <row r="208" spans="18:27" x14ac:dyDescent="0.25">
      <c r="R208" s="10"/>
      <c r="S208" s="11"/>
      <c r="T208" s="11"/>
      <c r="U208" s="24"/>
      <c r="V208" s="11"/>
      <c r="W208" s="11"/>
      <c r="X208" s="11"/>
      <c r="Y208" s="11"/>
      <c r="Z208" s="24"/>
      <c r="AA208" s="11"/>
    </row>
    <row r="209" spans="18:27" x14ac:dyDescent="0.25">
      <c r="R209" s="10"/>
      <c r="S209" s="11"/>
      <c r="T209" s="11"/>
      <c r="U209" s="24"/>
      <c r="V209" s="11"/>
      <c r="W209" s="11"/>
      <c r="X209" s="11"/>
      <c r="Y209" s="11"/>
      <c r="Z209" s="24"/>
      <c r="AA209" s="11"/>
    </row>
    <row r="210" spans="18:27" x14ac:dyDescent="0.25">
      <c r="R210" s="10"/>
      <c r="S210" s="11"/>
      <c r="T210" s="11"/>
      <c r="U210" s="24"/>
      <c r="V210" s="11"/>
      <c r="W210" s="11"/>
      <c r="X210" s="11"/>
      <c r="Y210" s="11"/>
      <c r="Z210" s="24"/>
      <c r="AA210" s="11"/>
    </row>
    <row r="211" spans="18:27" x14ac:dyDescent="0.25">
      <c r="R211" s="10"/>
      <c r="S211" s="11"/>
      <c r="T211" s="11"/>
      <c r="U211" s="24"/>
      <c r="V211" s="11"/>
      <c r="W211" s="11"/>
      <c r="X211" s="11"/>
      <c r="Y211" s="11"/>
      <c r="Z211" s="24"/>
      <c r="AA211" s="11"/>
    </row>
    <row r="212" spans="18:27" x14ac:dyDescent="0.25">
      <c r="R212" s="10"/>
      <c r="S212" s="11"/>
      <c r="T212" s="11"/>
      <c r="U212" s="24"/>
      <c r="V212" s="11"/>
      <c r="W212" s="11"/>
      <c r="X212" s="11"/>
      <c r="Y212" s="11"/>
      <c r="Z212" s="24"/>
      <c r="AA212" s="11"/>
    </row>
    <row r="213" spans="18:27" x14ac:dyDescent="0.25">
      <c r="R213" s="10"/>
      <c r="S213" s="11"/>
      <c r="T213" s="11"/>
      <c r="U213" s="24"/>
      <c r="V213" s="11"/>
      <c r="W213" s="11"/>
      <c r="X213" s="11"/>
      <c r="Y213" s="11"/>
      <c r="Z213" s="24"/>
      <c r="AA213" s="11"/>
    </row>
    <row r="214" spans="18:27" x14ac:dyDescent="0.25">
      <c r="R214" s="10"/>
      <c r="S214" s="11"/>
      <c r="T214" s="11"/>
      <c r="U214" s="24"/>
      <c r="V214" s="11"/>
      <c r="W214" s="11"/>
      <c r="X214" s="11"/>
      <c r="Y214" s="11"/>
      <c r="Z214" s="24"/>
      <c r="AA214" s="11"/>
    </row>
    <row r="215" spans="18:27" x14ac:dyDescent="0.25">
      <c r="R215" s="10"/>
      <c r="S215" s="11"/>
      <c r="T215" s="11"/>
      <c r="U215" s="24"/>
      <c r="V215" s="11"/>
      <c r="W215" s="11"/>
      <c r="X215" s="11"/>
      <c r="Y215" s="11"/>
      <c r="Z215" s="24"/>
      <c r="AA215" s="11"/>
    </row>
    <row r="216" spans="18:27" x14ac:dyDescent="0.25">
      <c r="R216" s="10"/>
      <c r="S216" s="11"/>
      <c r="T216" s="11"/>
      <c r="U216" s="24"/>
      <c r="V216" s="11"/>
      <c r="W216" s="11"/>
      <c r="X216" s="11"/>
      <c r="Y216" s="11"/>
      <c r="Z216" s="24"/>
      <c r="AA216" s="11"/>
    </row>
    <row r="217" spans="18:27" x14ac:dyDescent="0.25">
      <c r="R217" s="10"/>
      <c r="S217" s="11"/>
      <c r="T217" s="11"/>
      <c r="U217" s="24"/>
      <c r="V217" s="11"/>
      <c r="W217" s="11"/>
      <c r="X217" s="11"/>
      <c r="Y217" s="11"/>
      <c r="Z217" s="24"/>
      <c r="AA217" s="11"/>
    </row>
    <row r="218" spans="18:27" x14ac:dyDescent="0.25">
      <c r="R218" s="10"/>
      <c r="S218" s="129"/>
      <c r="T218" s="11"/>
      <c r="U218" s="24"/>
      <c r="V218" s="11"/>
      <c r="W218" s="11"/>
      <c r="X218" s="11"/>
      <c r="Y218" s="11"/>
      <c r="Z218" s="24"/>
      <c r="AA218" s="11"/>
    </row>
    <row r="219" spans="18:27" x14ac:dyDescent="0.25">
      <c r="R219" s="10"/>
      <c r="S219" s="11"/>
      <c r="T219" s="11"/>
      <c r="U219" s="24"/>
      <c r="V219" s="11"/>
      <c r="W219" s="11"/>
      <c r="X219" s="11"/>
      <c r="Y219" s="11"/>
      <c r="Z219" s="24"/>
      <c r="AA219" s="11"/>
    </row>
    <row r="220" spans="18:27" x14ac:dyDescent="0.25">
      <c r="R220" s="10"/>
      <c r="S220" s="11"/>
      <c r="T220" s="11"/>
      <c r="U220" s="24"/>
      <c r="V220" s="11"/>
      <c r="W220" s="11"/>
      <c r="X220" s="11"/>
      <c r="Y220" s="11"/>
      <c r="Z220" s="24"/>
      <c r="AA220" s="11"/>
    </row>
    <row r="221" spans="18:27" x14ac:dyDescent="0.25">
      <c r="R221" s="10"/>
      <c r="S221" s="11"/>
      <c r="T221" s="11"/>
      <c r="U221" s="24"/>
      <c r="V221" s="11"/>
      <c r="W221" s="11"/>
      <c r="X221" s="11"/>
      <c r="Y221" s="11"/>
      <c r="Z221" s="24"/>
      <c r="AA221" s="11"/>
    </row>
    <row r="222" spans="18:27" x14ac:dyDescent="0.25">
      <c r="R222" s="10"/>
      <c r="S222" s="11"/>
      <c r="T222" s="11"/>
      <c r="U222" s="24"/>
      <c r="V222" s="11"/>
      <c r="W222" s="11"/>
      <c r="X222" s="11"/>
      <c r="Y222" s="11"/>
      <c r="Z222" s="24"/>
      <c r="AA222" s="11"/>
    </row>
    <row r="223" spans="18:27" x14ac:dyDescent="0.25">
      <c r="R223" s="10"/>
      <c r="S223" s="11"/>
      <c r="T223" s="11"/>
      <c r="U223" s="24"/>
      <c r="V223" s="11"/>
      <c r="W223" s="11"/>
      <c r="X223" s="11"/>
      <c r="Y223" s="11"/>
      <c r="Z223" s="24"/>
      <c r="AA223" s="11"/>
    </row>
    <row r="224" spans="18:27" x14ac:dyDescent="0.25">
      <c r="R224" s="10"/>
      <c r="S224" s="11"/>
      <c r="T224" s="11"/>
      <c r="U224" s="24"/>
      <c r="V224" s="11"/>
      <c r="W224" s="11"/>
      <c r="X224" s="11"/>
      <c r="Y224" s="11"/>
      <c r="Z224" s="24"/>
      <c r="AA224" s="11"/>
    </row>
    <row r="225" spans="18:27" x14ac:dyDescent="0.25">
      <c r="R225" s="10"/>
      <c r="S225" s="11"/>
      <c r="T225" s="11"/>
      <c r="U225" s="24"/>
      <c r="V225" s="11"/>
      <c r="W225" s="11"/>
      <c r="X225" s="11"/>
      <c r="Y225" s="11"/>
      <c r="Z225" s="24"/>
      <c r="AA225" s="11"/>
    </row>
    <row r="226" spans="18:27" x14ac:dyDescent="0.25">
      <c r="R226" s="10"/>
      <c r="S226" s="11"/>
      <c r="T226" s="11"/>
      <c r="U226" s="24"/>
      <c r="V226" s="11"/>
      <c r="W226" s="11"/>
      <c r="X226" s="11"/>
      <c r="Y226" s="11"/>
      <c r="Z226" s="24"/>
      <c r="AA226" s="11"/>
    </row>
    <row r="227" spans="18:27" x14ac:dyDescent="0.25">
      <c r="R227" s="10"/>
      <c r="S227" s="11"/>
      <c r="T227" s="11"/>
      <c r="U227" s="24"/>
      <c r="V227" s="11"/>
      <c r="W227" s="11"/>
      <c r="X227" s="11"/>
      <c r="Y227" s="11"/>
      <c r="Z227" s="24"/>
      <c r="AA227" s="11"/>
    </row>
    <row r="228" spans="18:27" x14ac:dyDescent="0.25">
      <c r="R228" s="10"/>
      <c r="S228" s="11"/>
      <c r="T228" s="11"/>
      <c r="U228" s="24"/>
      <c r="V228" s="11"/>
      <c r="W228" s="11"/>
      <c r="X228" s="11"/>
      <c r="Y228" s="11"/>
      <c r="Z228" s="24"/>
      <c r="AA228" s="11"/>
    </row>
    <row r="229" spans="18:27" x14ac:dyDescent="0.25">
      <c r="R229" s="10"/>
      <c r="S229" s="11"/>
      <c r="T229" s="11"/>
      <c r="U229" s="24"/>
      <c r="V229" s="11"/>
      <c r="W229" s="11"/>
      <c r="X229" s="11"/>
      <c r="Y229" s="11"/>
      <c r="Z229" s="24"/>
      <c r="AA229" s="11"/>
    </row>
    <row r="230" spans="18:27" x14ac:dyDescent="0.25">
      <c r="R230" s="10"/>
      <c r="S230" s="11"/>
      <c r="T230" s="11"/>
      <c r="U230" s="24"/>
      <c r="V230" s="11"/>
      <c r="W230" s="11"/>
      <c r="X230" s="11"/>
      <c r="Y230" s="11"/>
      <c r="Z230" s="24"/>
      <c r="AA230" s="11"/>
    </row>
    <row r="231" spans="18:27" x14ac:dyDescent="0.25">
      <c r="R231" s="10"/>
      <c r="S231" s="11"/>
      <c r="T231" s="11"/>
      <c r="U231" s="24"/>
      <c r="V231" s="11"/>
      <c r="W231" s="11"/>
      <c r="X231" s="11"/>
      <c r="Y231" s="11"/>
      <c r="Z231" s="24"/>
      <c r="AA231" s="11"/>
    </row>
    <row r="232" spans="18:27" x14ac:dyDescent="0.25">
      <c r="R232" s="10"/>
      <c r="S232" s="11"/>
      <c r="T232" s="11"/>
      <c r="U232" s="25"/>
      <c r="V232" s="11"/>
      <c r="W232" s="11"/>
      <c r="X232" s="11"/>
      <c r="Y232" s="11"/>
      <c r="Z232" s="11"/>
      <c r="AA232" s="11"/>
    </row>
    <row r="233" spans="18:27" x14ac:dyDescent="0.25">
      <c r="R233" s="57"/>
      <c r="S233" s="2"/>
      <c r="U233" s="24"/>
      <c r="V233" s="24"/>
      <c r="W233" s="24"/>
      <c r="X233" s="24"/>
      <c r="Y233" s="24"/>
      <c r="Z233" s="24"/>
      <c r="AA233" s="25"/>
    </row>
    <row r="234" spans="18:27" x14ac:dyDescent="0.25">
      <c r="R234" s="57"/>
      <c r="S234" s="2"/>
      <c r="U234" s="130"/>
      <c r="V234" s="16"/>
      <c r="W234" s="25"/>
      <c r="X234" s="16"/>
      <c r="Y234" s="25"/>
      <c r="Z234" s="130"/>
      <c r="AA234" s="133"/>
    </row>
    <row r="237" spans="18:27" x14ac:dyDescent="0.25">
      <c r="R237" s="54"/>
      <c r="S237" s="55"/>
      <c r="T237" s="24"/>
      <c r="U237" s="24"/>
      <c r="V237" s="128"/>
    </row>
    <row r="238" spans="18:27" x14ac:dyDescent="0.25">
      <c r="S238" s="1"/>
      <c r="V238" s="59"/>
      <c r="W238" s="4"/>
      <c r="X238" s="59"/>
      <c r="Y238" s="4"/>
      <c r="Z238"/>
      <c r="AA238" s="118"/>
    </row>
    <row r="239" spans="18:27" x14ac:dyDescent="0.25">
      <c r="R239" s="5"/>
      <c r="S239" s="6"/>
      <c r="T239" s="6"/>
      <c r="U239" s="115"/>
      <c r="V239" s="6"/>
      <c r="W239" s="6"/>
      <c r="X239" s="6"/>
      <c r="Y239" s="6"/>
      <c r="Z239" s="115"/>
      <c r="AA239" s="118"/>
    </row>
    <row r="240" spans="18:27" x14ac:dyDescent="0.25">
      <c r="R240" s="10"/>
      <c r="S240" s="11"/>
      <c r="T240" s="11"/>
      <c r="U240" s="24"/>
      <c r="V240" s="11"/>
      <c r="W240" s="11"/>
      <c r="X240" s="11"/>
      <c r="Y240" s="11"/>
      <c r="Z240" s="24"/>
      <c r="AA240" s="11"/>
    </row>
    <row r="241" spans="18:27" x14ac:dyDescent="0.25">
      <c r="R241" s="10"/>
      <c r="S241" s="11"/>
      <c r="T241" s="11"/>
      <c r="U241" s="24"/>
      <c r="V241" s="11"/>
      <c r="W241" s="11"/>
      <c r="X241" s="11"/>
      <c r="Y241" s="11"/>
      <c r="Z241" s="24"/>
      <c r="AA241" s="11"/>
    </row>
    <row r="242" spans="18:27" x14ac:dyDescent="0.25">
      <c r="R242" s="10"/>
      <c r="S242" s="11"/>
      <c r="T242" s="11"/>
      <c r="U242" s="24"/>
      <c r="V242" s="11"/>
      <c r="W242" s="11"/>
      <c r="X242" s="11"/>
      <c r="Y242" s="11"/>
      <c r="Z242" s="24"/>
      <c r="AA242" s="11"/>
    </row>
    <row r="243" spans="18:27" x14ac:dyDescent="0.25">
      <c r="R243" s="10"/>
      <c r="S243" s="11"/>
      <c r="T243" s="11"/>
      <c r="U243" s="24"/>
      <c r="V243" s="11"/>
      <c r="W243" s="11"/>
      <c r="X243" s="11"/>
      <c r="Y243" s="11"/>
      <c r="Z243" s="24"/>
      <c r="AA243" s="11"/>
    </row>
    <row r="244" spans="18:27" x14ac:dyDescent="0.25">
      <c r="R244" s="10"/>
      <c r="S244" s="11"/>
      <c r="T244" s="11"/>
      <c r="U244" s="24"/>
      <c r="V244" s="11"/>
      <c r="W244" s="11"/>
      <c r="X244" s="11"/>
      <c r="Y244" s="11"/>
      <c r="Z244" s="24"/>
      <c r="AA244" s="11"/>
    </row>
    <row r="245" spans="18:27" x14ac:dyDescent="0.25">
      <c r="R245" s="10"/>
      <c r="S245" s="11"/>
      <c r="T245" s="11"/>
      <c r="U245" s="24"/>
      <c r="V245" s="11"/>
      <c r="W245" s="11"/>
      <c r="X245" s="11"/>
      <c r="Y245" s="11"/>
      <c r="Z245" s="24"/>
      <c r="AA245" s="11"/>
    </row>
    <row r="246" spans="18:27" x14ac:dyDescent="0.25">
      <c r="R246" s="10"/>
      <c r="S246" s="11"/>
      <c r="T246" s="11"/>
      <c r="U246" s="24"/>
      <c r="V246" s="11"/>
      <c r="W246" s="11"/>
      <c r="X246" s="11"/>
      <c r="Y246" s="11"/>
      <c r="Z246" s="24"/>
      <c r="AA246" s="11"/>
    </row>
    <row r="247" spans="18:27" x14ac:dyDescent="0.25">
      <c r="R247" s="10"/>
      <c r="S247" s="11"/>
      <c r="T247" s="11"/>
      <c r="U247" s="24"/>
      <c r="V247" s="11"/>
      <c r="W247" s="11"/>
      <c r="X247" s="11"/>
      <c r="Y247" s="11"/>
      <c r="Z247" s="24"/>
      <c r="AA247" s="11"/>
    </row>
    <row r="248" spans="18:27" x14ac:dyDescent="0.25">
      <c r="R248" s="10"/>
      <c r="S248" s="11"/>
      <c r="T248" s="11"/>
      <c r="U248" s="24"/>
      <c r="V248" s="11"/>
      <c r="W248" s="11"/>
      <c r="X248" s="11"/>
      <c r="Y248" s="11"/>
      <c r="Z248" s="24"/>
      <c r="AA248" s="11"/>
    </row>
    <row r="249" spans="18:27" x14ac:dyDescent="0.25">
      <c r="R249" s="10"/>
      <c r="S249" s="11"/>
      <c r="T249" s="11"/>
      <c r="U249" s="24"/>
      <c r="V249" s="11"/>
      <c r="W249" s="11"/>
      <c r="X249" s="11"/>
      <c r="Y249" s="11"/>
      <c r="Z249" s="24"/>
      <c r="AA249" s="11"/>
    </row>
    <row r="250" spans="18:27" x14ac:dyDescent="0.25">
      <c r="R250" s="10"/>
      <c r="S250" s="11"/>
      <c r="T250" s="11"/>
      <c r="U250" s="24"/>
      <c r="V250" s="11"/>
      <c r="W250" s="11"/>
      <c r="X250" s="11"/>
      <c r="Y250" s="11"/>
      <c r="Z250" s="24"/>
      <c r="AA250" s="11"/>
    </row>
    <row r="251" spans="18:27" x14ac:dyDescent="0.25">
      <c r="R251" s="10"/>
      <c r="S251" s="11"/>
      <c r="T251" s="11"/>
      <c r="U251" s="24"/>
      <c r="V251" s="11"/>
      <c r="W251" s="11"/>
      <c r="X251" s="11"/>
      <c r="Y251" s="11"/>
      <c r="Z251" s="24"/>
      <c r="AA251" s="11"/>
    </row>
    <row r="252" spans="18:27" x14ac:dyDescent="0.25">
      <c r="R252" s="10"/>
      <c r="S252" s="11"/>
      <c r="T252" s="11"/>
      <c r="U252" s="24"/>
      <c r="V252" s="11"/>
      <c r="W252" s="11"/>
      <c r="X252" s="11"/>
      <c r="Y252" s="11"/>
      <c r="Z252" s="24"/>
      <c r="AA252" s="11"/>
    </row>
    <row r="253" spans="18:27" x14ac:dyDescent="0.25">
      <c r="R253" s="10"/>
      <c r="S253" s="11"/>
      <c r="T253" s="11"/>
      <c r="U253" s="24"/>
      <c r="V253" s="11"/>
      <c r="W253" s="11"/>
      <c r="X253" s="11"/>
      <c r="Y253" s="11"/>
      <c r="Z253" s="24"/>
      <c r="AA253" s="11"/>
    </row>
    <row r="254" spans="18:27" x14ac:dyDescent="0.25">
      <c r="R254" s="10"/>
      <c r="S254" s="11"/>
      <c r="T254" s="11"/>
      <c r="U254" s="24"/>
      <c r="V254" s="11"/>
      <c r="W254" s="11"/>
      <c r="X254" s="11"/>
      <c r="Y254" s="11"/>
      <c r="Z254" s="24"/>
      <c r="AA254" s="11"/>
    </row>
    <row r="255" spans="18:27" x14ac:dyDescent="0.25">
      <c r="R255" s="10"/>
      <c r="S255" s="11"/>
      <c r="T255" s="11"/>
      <c r="U255" s="24"/>
      <c r="V255" s="11"/>
      <c r="W255" s="11"/>
      <c r="X255" s="11"/>
      <c r="Y255" s="11"/>
      <c r="Z255" s="24"/>
      <c r="AA255" s="11"/>
    </row>
    <row r="256" spans="18:27" x14ac:dyDescent="0.25">
      <c r="R256" s="10"/>
      <c r="S256" s="11"/>
      <c r="T256" s="11"/>
      <c r="U256" s="24"/>
      <c r="V256" s="11"/>
      <c r="W256" s="11"/>
      <c r="X256" s="11"/>
      <c r="Y256" s="11"/>
      <c r="Z256" s="24"/>
      <c r="AA256" s="11"/>
    </row>
    <row r="257" spans="18:27" x14ac:dyDescent="0.25">
      <c r="R257" s="10"/>
      <c r="S257" s="129"/>
      <c r="T257" s="11"/>
      <c r="U257" s="24"/>
      <c r="V257" s="11"/>
      <c r="W257" s="11"/>
      <c r="X257" s="11"/>
      <c r="Y257" s="11"/>
      <c r="Z257" s="24"/>
      <c r="AA257" s="11"/>
    </row>
    <row r="258" spans="18:27" x14ac:dyDescent="0.25">
      <c r="R258" s="10"/>
      <c r="S258" s="11"/>
      <c r="T258" s="11"/>
      <c r="U258" s="24"/>
      <c r="V258" s="11"/>
      <c r="W258" s="11"/>
      <c r="X258" s="11"/>
      <c r="Y258" s="11"/>
      <c r="Z258" s="24"/>
      <c r="AA258" s="11"/>
    </row>
    <row r="259" spans="18:27" x14ac:dyDescent="0.25">
      <c r="R259" s="10"/>
      <c r="S259" s="11"/>
      <c r="T259" s="11"/>
      <c r="U259" s="24"/>
      <c r="V259" s="11"/>
      <c r="W259" s="11"/>
      <c r="X259" s="11"/>
      <c r="Y259" s="11"/>
      <c r="Z259" s="24"/>
      <c r="AA259" s="11"/>
    </row>
    <row r="260" spans="18:27" x14ac:dyDescent="0.25">
      <c r="R260" s="10"/>
      <c r="S260" s="11"/>
      <c r="T260" s="11"/>
      <c r="U260" s="24"/>
      <c r="V260" s="11"/>
      <c r="W260" s="11"/>
      <c r="X260" s="11"/>
      <c r="Y260" s="11"/>
      <c r="Z260" s="24"/>
      <c r="AA260" s="11"/>
    </row>
    <row r="261" spans="18:27" x14ac:dyDescent="0.25">
      <c r="R261" s="10"/>
      <c r="S261" s="11"/>
      <c r="T261" s="11"/>
      <c r="U261" s="24"/>
      <c r="V261" s="11"/>
      <c r="W261" s="11"/>
      <c r="X261" s="11"/>
      <c r="Y261" s="11"/>
      <c r="Z261" s="24"/>
      <c r="AA261" s="11"/>
    </row>
    <row r="262" spans="18:27" x14ac:dyDescent="0.25">
      <c r="R262" s="10"/>
      <c r="S262" s="11"/>
      <c r="T262" s="11"/>
      <c r="U262" s="24"/>
      <c r="V262" s="11"/>
      <c r="W262" s="11"/>
      <c r="X262" s="11"/>
      <c r="Y262" s="11"/>
      <c r="Z262" s="24"/>
      <c r="AA262" s="11"/>
    </row>
    <row r="263" spans="18:27" x14ac:dyDescent="0.25">
      <c r="R263" s="10"/>
      <c r="S263" s="11"/>
      <c r="T263" s="11"/>
      <c r="U263" s="24"/>
      <c r="V263" s="11"/>
      <c r="W263" s="11"/>
      <c r="X263" s="11"/>
      <c r="Y263" s="11"/>
      <c r="Z263" s="24"/>
      <c r="AA263" s="11"/>
    </row>
    <row r="264" spans="18:27" x14ac:dyDescent="0.25">
      <c r="R264" s="10"/>
      <c r="S264" s="11"/>
      <c r="T264" s="11"/>
      <c r="U264" s="24"/>
      <c r="V264" s="11"/>
      <c r="W264" s="11"/>
      <c r="X264" s="11"/>
      <c r="Y264" s="11"/>
      <c r="Z264" s="24"/>
      <c r="AA264" s="11"/>
    </row>
    <row r="265" spans="18:27" x14ac:dyDescent="0.25">
      <c r="R265" s="10"/>
      <c r="S265" s="11"/>
      <c r="T265" s="11"/>
      <c r="U265" s="24"/>
      <c r="V265" s="11"/>
      <c r="W265" s="11"/>
      <c r="X265" s="11"/>
      <c r="Y265" s="11"/>
      <c r="Z265" s="24"/>
      <c r="AA265" s="11"/>
    </row>
    <row r="266" spans="18:27" x14ac:dyDescent="0.25">
      <c r="R266" s="10"/>
      <c r="S266" s="11"/>
      <c r="T266" s="11"/>
      <c r="U266" s="24"/>
      <c r="V266" s="11"/>
      <c r="W266" s="11"/>
      <c r="X266" s="11"/>
      <c r="Y266" s="11"/>
      <c r="Z266" s="24"/>
      <c r="AA266" s="11"/>
    </row>
    <row r="267" spans="18:27" x14ac:dyDescent="0.25">
      <c r="R267" s="10"/>
      <c r="S267" s="11"/>
      <c r="T267" s="11"/>
      <c r="U267" s="24"/>
      <c r="V267" s="11"/>
      <c r="W267" s="11"/>
      <c r="X267" s="11"/>
      <c r="Y267" s="11"/>
      <c r="Z267" s="24"/>
      <c r="AA267" s="11"/>
    </row>
    <row r="268" spans="18:27" x14ac:dyDescent="0.25">
      <c r="R268" s="10"/>
      <c r="S268" s="11"/>
      <c r="T268" s="11"/>
      <c r="U268" s="24"/>
      <c r="V268" s="11"/>
      <c r="W268" s="11"/>
      <c r="X268" s="11"/>
      <c r="Y268" s="11"/>
      <c r="Z268" s="24"/>
      <c r="AA268" s="11"/>
    </row>
    <row r="269" spans="18:27" x14ac:dyDescent="0.25">
      <c r="R269" s="10"/>
      <c r="S269" s="11"/>
      <c r="T269" s="11"/>
      <c r="U269" s="24"/>
      <c r="V269" s="11"/>
      <c r="W269" s="11"/>
      <c r="X269" s="11"/>
      <c r="Y269" s="11"/>
      <c r="Z269" s="24"/>
      <c r="AA269" s="11"/>
    </row>
    <row r="270" spans="18:27" x14ac:dyDescent="0.25">
      <c r="R270" s="10"/>
      <c r="S270" s="11"/>
      <c r="T270" s="11"/>
      <c r="U270" s="24"/>
      <c r="V270" s="11"/>
      <c r="W270" s="11"/>
      <c r="X270" s="11"/>
      <c r="Y270" s="11"/>
      <c r="Z270" s="24"/>
      <c r="AA270" s="11"/>
    </row>
    <row r="271" spans="18:27" x14ac:dyDescent="0.25">
      <c r="R271" s="10"/>
      <c r="S271" s="11"/>
      <c r="T271" s="11"/>
      <c r="U271" s="25"/>
      <c r="V271" s="11"/>
      <c r="W271" s="11"/>
      <c r="X271" s="11"/>
      <c r="Y271" s="11"/>
      <c r="Z271" s="11"/>
      <c r="AA271" s="11"/>
    </row>
    <row r="272" spans="18:27" x14ac:dyDescent="0.25">
      <c r="R272" s="57"/>
      <c r="S272" s="2"/>
      <c r="U272" s="24"/>
      <c r="V272" s="24"/>
      <c r="W272" s="24"/>
      <c r="X272" s="24"/>
      <c r="Y272" s="24"/>
      <c r="Z272" s="24"/>
      <c r="AA272" s="25"/>
    </row>
    <row r="273" spans="18:27" x14ac:dyDescent="0.25">
      <c r="R273" s="57"/>
      <c r="S273" s="2"/>
      <c r="U273" s="130"/>
      <c r="V273" s="16"/>
      <c r="W273" s="25"/>
      <c r="X273" s="16"/>
      <c r="Y273" s="25"/>
      <c r="Z273" s="130"/>
      <c r="AA273" s="133"/>
    </row>
    <row r="276" spans="18:27" x14ac:dyDescent="0.25">
      <c r="R276" s="54"/>
      <c r="S276" s="55"/>
      <c r="T276" s="24"/>
      <c r="U276" s="24"/>
      <c r="V276" s="128"/>
    </row>
    <row r="277" spans="18:27" x14ac:dyDescent="0.25">
      <c r="S277" s="1"/>
      <c r="V277" s="59"/>
      <c r="W277" s="4"/>
      <c r="X277" s="59"/>
      <c r="Y277" s="4"/>
      <c r="Z277"/>
    </row>
    <row r="278" spans="18:27" x14ac:dyDescent="0.25">
      <c r="R278" s="5"/>
      <c r="S278" s="6"/>
      <c r="T278" s="6"/>
      <c r="U278" s="115"/>
      <c r="V278" s="6"/>
      <c r="W278" s="6"/>
      <c r="X278" s="6"/>
      <c r="Y278" s="6"/>
      <c r="Z278" s="115"/>
      <c r="AA278" s="118"/>
    </row>
    <row r="279" spans="18:27" x14ac:dyDescent="0.25">
      <c r="R279" s="10"/>
      <c r="S279" s="11"/>
      <c r="T279" s="11"/>
      <c r="U279" s="24"/>
      <c r="V279" s="11"/>
      <c r="W279" s="11"/>
      <c r="X279" s="11"/>
      <c r="Y279" s="11"/>
      <c r="Z279" s="24"/>
      <c r="AA279" s="11"/>
    </row>
    <row r="280" spans="18:27" x14ac:dyDescent="0.25">
      <c r="R280" s="10"/>
      <c r="S280" s="11"/>
      <c r="T280" s="11"/>
      <c r="U280" s="24"/>
      <c r="V280" s="11"/>
      <c r="W280" s="11"/>
      <c r="X280" s="11"/>
      <c r="Y280" s="11"/>
      <c r="Z280" s="24"/>
      <c r="AA280" s="11"/>
    </row>
    <row r="281" spans="18:27" x14ac:dyDescent="0.25">
      <c r="R281" s="10"/>
      <c r="S281" s="11"/>
      <c r="T281" s="11"/>
      <c r="U281" s="24"/>
      <c r="V281" s="11"/>
      <c r="W281" s="11"/>
      <c r="X281" s="11"/>
      <c r="Y281" s="11"/>
      <c r="Z281" s="24"/>
      <c r="AA281" s="11"/>
    </row>
    <row r="282" spans="18:27" x14ac:dyDescent="0.25">
      <c r="R282" s="10"/>
      <c r="S282" s="11"/>
      <c r="T282" s="11"/>
      <c r="U282" s="24"/>
      <c r="V282" s="11"/>
      <c r="W282" s="11"/>
      <c r="X282" s="11"/>
      <c r="Y282" s="11"/>
      <c r="Z282" s="24"/>
      <c r="AA282" s="11"/>
    </row>
    <row r="283" spans="18:27" x14ac:dyDescent="0.25">
      <c r="R283" s="10"/>
      <c r="S283" s="11"/>
      <c r="T283" s="11"/>
      <c r="U283" s="24"/>
      <c r="V283" s="11"/>
      <c r="W283" s="11"/>
      <c r="X283" s="11"/>
      <c r="Y283" s="11"/>
      <c r="Z283" s="24"/>
      <c r="AA283" s="11"/>
    </row>
    <row r="284" spans="18:27" x14ac:dyDescent="0.25">
      <c r="R284" s="10"/>
      <c r="S284" s="11"/>
      <c r="T284" s="11"/>
      <c r="U284" s="24"/>
      <c r="V284" s="11"/>
      <c r="W284" s="11"/>
      <c r="X284" s="11"/>
      <c r="Y284" s="11"/>
      <c r="Z284" s="24"/>
      <c r="AA284" s="11"/>
    </row>
    <row r="285" spans="18:27" x14ac:dyDescent="0.25">
      <c r="R285" s="10"/>
      <c r="S285" s="11"/>
      <c r="T285" s="11"/>
      <c r="U285" s="24"/>
      <c r="V285" s="11"/>
      <c r="W285" s="11"/>
      <c r="X285" s="11"/>
      <c r="Y285" s="11"/>
      <c r="Z285" s="24"/>
      <c r="AA285" s="11"/>
    </row>
    <row r="286" spans="18:27" x14ac:dyDescent="0.25">
      <c r="R286" s="10"/>
      <c r="S286" s="11"/>
      <c r="T286" s="11"/>
      <c r="U286" s="24"/>
      <c r="V286" s="11"/>
      <c r="W286" s="11"/>
      <c r="X286" s="11"/>
      <c r="Y286" s="11"/>
      <c r="Z286" s="24"/>
      <c r="AA286" s="11"/>
    </row>
    <row r="287" spans="18:27" x14ac:dyDescent="0.25">
      <c r="R287" s="10"/>
      <c r="S287" s="11"/>
      <c r="T287" s="11"/>
      <c r="U287" s="24"/>
      <c r="V287" s="11"/>
      <c r="W287" s="11"/>
      <c r="X287" s="11"/>
      <c r="Y287" s="11"/>
      <c r="Z287" s="24"/>
      <c r="AA287" s="11"/>
    </row>
    <row r="288" spans="18:27" x14ac:dyDescent="0.25">
      <c r="R288" s="10"/>
      <c r="S288" s="11"/>
      <c r="T288" s="11"/>
      <c r="U288" s="24"/>
      <c r="V288" s="11"/>
      <c r="W288" s="11"/>
      <c r="X288" s="11"/>
      <c r="Y288" s="11"/>
      <c r="Z288" s="24"/>
      <c r="AA288" s="11"/>
    </row>
    <row r="289" spans="18:27" x14ac:dyDescent="0.25">
      <c r="R289" s="10"/>
      <c r="S289" s="11"/>
      <c r="T289" s="11"/>
      <c r="U289" s="24"/>
      <c r="V289" s="11"/>
      <c r="W289" s="11"/>
      <c r="X289" s="11"/>
      <c r="Y289" s="11"/>
      <c r="Z289" s="24"/>
      <c r="AA289" s="11"/>
    </row>
    <row r="290" spans="18:27" x14ac:dyDescent="0.25">
      <c r="R290" s="10"/>
      <c r="S290" s="11"/>
      <c r="T290" s="11"/>
      <c r="U290" s="24"/>
      <c r="V290" s="11"/>
      <c r="W290" s="11"/>
      <c r="X290" s="11"/>
      <c r="Y290" s="11"/>
      <c r="Z290" s="24"/>
      <c r="AA290" s="11"/>
    </row>
    <row r="291" spans="18:27" x14ac:dyDescent="0.25">
      <c r="R291" s="10"/>
      <c r="S291" s="11"/>
      <c r="T291" s="11"/>
      <c r="U291" s="24"/>
      <c r="V291" s="11"/>
      <c r="W291" s="11"/>
      <c r="X291" s="11"/>
      <c r="Y291" s="11"/>
      <c r="Z291" s="24"/>
      <c r="AA291" s="11"/>
    </row>
    <row r="292" spans="18:27" x14ac:dyDescent="0.25">
      <c r="R292" s="10"/>
      <c r="S292" s="11"/>
      <c r="T292" s="11"/>
      <c r="U292" s="24"/>
      <c r="V292" s="11"/>
      <c r="W292" s="11"/>
      <c r="X292" s="11"/>
      <c r="Y292" s="11"/>
      <c r="Z292" s="24"/>
      <c r="AA292" s="11"/>
    </row>
    <row r="293" spans="18:27" x14ac:dyDescent="0.25">
      <c r="R293" s="10"/>
      <c r="S293" s="11"/>
      <c r="T293" s="11"/>
      <c r="U293" s="24"/>
      <c r="V293" s="11"/>
      <c r="W293" s="11"/>
      <c r="X293" s="11"/>
      <c r="Y293" s="11"/>
      <c r="Z293" s="24"/>
      <c r="AA293" s="11"/>
    </row>
    <row r="294" spans="18:27" x14ac:dyDescent="0.25">
      <c r="R294" s="10"/>
      <c r="S294" s="11"/>
      <c r="T294" s="11"/>
      <c r="U294" s="24"/>
      <c r="V294" s="11"/>
      <c r="W294" s="11"/>
      <c r="X294" s="11"/>
      <c r="Y294" s="11"/>
      <c r="Z294" s="24"/>
      <c r="AA294" s="11"/>
    </row>
    <row r="295" spans="18:27" x14ac:dyDescent="0.25">
      <c r="R295" s="10"/>
      <c r="S295" s="11"/>
      <c r="T295" s="11"/>
      <c r="U295" s="24"/>
      <c r="V295" s="11"/>
      <c r="W295" s="11"/>
      <c r="X295" s="11"/>
      <c r="Y295" s="11"/>
      <c r="Z295" s="24"/>
      <c r="AA295" s="11"/>
    </row>
    <row r="296" spans="18:27" x14ac:dyDescent="0.25">
      <c r="R296" s="10"/>
      <c r="S296" s="129"/>
      <c r="T296" s="11"/>
      <c r="U296" s="24"/>
      <c r="V296" s="11"/>
      <c r="W296" s="11"/>
      <c r="X296" s="11"/>
      <c r="Y296" s="11"/>
      <c r="Z296" s="24"/>
      <c r="AA296" s="11"/>
    </row>
    <row r="297" spans="18:27" x14ac:dyDescent="0.25">
      <c r="R297" s="10"/>
      <c r="S297" s="11"/>
      <c r="T297" s="11"/>
      <c r="U297" s="24"/>
      <c r="V297" s="11"/>
      <c r="W297" s="11"/>
      <c r="X297" s="11"/>
      <c r="Y297" s="11"/>
      <c r="Z297" s="24"/>
      <c r="AA297" s="11"/>
    </row>
    <row r="298" spans="18:27" x14ac:dyDescent="0.25">
      <c r="R298" s="10"/>
      <c r="S298" s="11"/>
      <c r="T298" s="11"/>
      <c r="U298" s="24"/>
      <c r="V298" s="11"/>
      <c r="W298" s="11"/>
      <c r="X298" s="11"/>
      <c r="Y298" s="11"/>
      <c r="Z298" s="24"/>
      <c r="AA298" s="11"/>
    </row>
    <row r="299" spans="18:27" x14ac:dyDescent="0.25">
      <c r="R299" s="10"/>
      <c r="S299" s="11"/>
      <c r="T299" s="11"/>
      <c r="U299" s="24"/>
      <c r="V299" s="11"/>
      <c r="W299" s="11"/>
      <c r="X299" s="11"/>
      <c r="Y299" s="11"/>
      <c r="Z299" s="24"/>
      <c r="AA299" s="11"/>
    </row>
    <row r="300" spans="18:27" x14ac:dyDescent="0.25">
      <c r="R300" s="10"/>
      <c r="S300" s="11"/>
      <c r="T300" s="11"/>
      <c r="U300" s="24"/>
      <c r="V300" s="11"/>
      <c r="W300" s="11"/>
      <c r="X300" s="11"/>
      <c r="Y300" s="11"/>
      <c r="Z300" s="24"/>
      <c r="AA300" s="11"/>
    </row>
    <row r="301" spans="18:27" x14ac:dyDescent="0.25">
      <c r="R301" s="10"/>
      <c r="S301" s="11"/>
      <c r="T301" s="11"/>
      <c r="U301" s="24"/>
      <c r="V301" s="11"/>
      <c r="W301" s="11"/>
      <c r="X301" s="11"/>
      <c r="Y301" s="11"/>
      <c r="Z301" s="24"/>
      <c r="AA301" s="11"/>
    </row>
    <row r="302" spans="18:27" x14ac:dyDescent="0.25">
      <c r="R302" s="10"/>
      <c r="S302" s="11"/>
      <c r="T302" s="11"/>
      <c r="U302" s="24"/>
      <c r="V302" s="11"/>
      <c r="W302" s="11"/>
      <c r="X302" s="11"/>
      <c r="Y302" s="11"/>
      <c r="Z302" s="24"/>
      <c r="AA302" s="11"/>
    </row>
    <row r="303" spans="18:27" x14ac:dyDescent="0.25">
      <c r="R303" s="10"/>
      <c r="S303" s="11"/>
      <c r="T303" s="11"/>
      <c r="U303" s="24"/>
      <c r="V303" s="11"/>
      <c r="W303" s="11"/>
      <c r="X303" s="11"/>
      <c r="Y303" s="11"/>
      <c r="Z303" s="24"/>
      <c r="AA303" s="11"/>
    </row>
    <row r="304" spans="18:27" x14ac:dyDescent="0.25">
      <c r="R304" s="10"/>
      <c r="S304" s="11"/>
      <c r="T304" s="11"/>
      <c r="U304" s="24"/>
      <c r="V304" s="11"/>
      <c r="W304" s="11"/>
      <c r="X304" s="11"/>
      <c r="Y304" s="11"/>
      <c r="Z304" s="24"/>
      <c r="AA304" s="11"/>
    </row>
    <row r="305" spans="18:27" x14ac:dyDescent="0.25">
      <c r="R305" s="10"/>
      <c r="S305" s="11"/>
      <c r="T305" s="11"/>
      <c r="U305" s="24"/>
      <c r="V305" s="11"/>
      <c r="W305" s="11"/>
      <c r="X305" s="11"/>
      <c r="Y305" s="11"/>
      <c r="Z305" s="24"/>
      <c r="AA305" s="11"/>
    </row>
    <row r="306" spans="18:27" x14ac:dyDescent="0.25">
      <c r="R306" s="10"/>
      <c r="S306" s="11"/>
      <c r="T306" s="11"/>
      <c r="U306" s="24"/>
      <c r="V306" s="11"/>
      <c r="W306" s="11"/>
      <c r="X306" s="11"/>
      <c r="Y306" s="11"/>
      <c r="Z306" s="24"/>
      <c r="AA306" s="11"/>
    </row>
    <row r="307" spans="18:27" x14ac:dyDescent="0.25">
      <c r="R307" s="10"/>
      <c r="S307" s="11"/>
      <c r="T307" s="11"/>
      <c r="U307" s="24"/>
      <c r="V307" s="11"/>
      <c r="W307" s="11"/>
      <c r="X307" s="11"/>
      <c r="Y307" s="11"/>
      <c r="Z307" s="24"/>
      <c r="AA307" s="11"/>
    </row>
    <row r="308" spans="18:27" x14ac:dyDescent="0.25">
      <c r="R308" s="10"/>
      <c r="S308" s="11"/>
      <c r="T308" s="11"/>
      <c r="U308" s="24"/>
      <c r="V308" s="11"/>
      <c r="W308" s="11"/>
      <c r="X308" s="11"/>
      <c r="Y308" s="11"/>
      <c r="Z308" s="24"/>
      <c r="AA308" s="11"/>
    </row>
    <row r="309" spans="18:27" x14ac:dyDescent="0.25">
      <c r="R309" s="10"/>
      <c r="S309" s="11"/>
      <c r="T309" s="11"/>
      <c r="U309" s="24"/>
      <c r="V309" s="11"/>
      <c r="W309" s="11"/>
      <c r="X309" s="11"/>
      <c r="Y309" s="11"/>
      <c r="Z309" s="24"/>
      <c r="AA309" s="11"/>
    </row>
    <row r="310" spans="18:27" x14ac:dyDescent="0.25">
      <c r="R310" s="10"/>
      <c r="S310" s="11"/>
      <c r="T310" s="11"/>
      <c r="U310" s="25"/>
      <c r="V310" s="11"/>
      <c r="W310" s="11"/>
      <c r="X310" s="11"/>
      <c r="Y310" s="11"/>
      <c r="Z310" s="11"/>
      <c r="AA310" s="11"/>
    </row>
    <row r="311" spans="18:27" x14ac:dyDescent="0.25">
      <c r="R311" s="57"/>
      <c r="S311" s="2"/>
      <c r="U311" s="24"/>
      <c r="V311" s="24"/>
      <c r="W311" s="24"/>
      <c r="X311" s="24"/>
      <c r="Y311" s="24"/>
      <c r="Z311" s="24"/>
      <c r="AA311" s="25"/>
    </row>
    <row r="312" spans="18:27" x14ac:dyDescent="0.25">
      <c r="R312" s="57"/>
      <c r="S312" s="2"/>
      <c r="U312" s="130"/>
      <c r="V312" s="16"/>
      <c r="W312" s="25"/>
      <c r="X312" s="16"/>
      <c r="Y312" s="25"/>
      <c r="Z312" s="130"/>
      <c r="AA312" s="130"/>
    </row>
  </sheetData>
  <pageMargins left="0.5" right="0" top="0.5" bottom="0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4"/>
  <sheetViews>
    <sheetView topLeftCell="A26" workbookViewId="0">
      <selection activeCell="C34" sqref="C34"/>
    </sheetView>
    <sheetView topLeftCell="A26" workbookViewId="1">
      <selection activeCell="B39" sqref="B39"/>
    </sheetView>
    <sheetView topLeftCell="A26" workbookViewId="2">
      <selection activeCell="D39" sqref="D39"/>
    </sheetView>
    <sheetView workbookViewId="3">
      <selection activeCell="C17" sqref="C17"/>
    </sheetView>
  </sheetViews>
  <sheetFormatPr defaultRowHeight="13.2" x14ac:dyDescent="0.25"/>
  <cols>
    <col min="4" max="4" width="10.44140625" bestFit="1" customWidth="1"/>
  </cols>
  <sheetData>
    <row r="3" spans="1:16" ht="13.8" x14ac:dyDescent="0.25">
      <c r="A3" s="134"/>
      <c r="E3" s="134"/>
      <c r="I3" s="134"/>
      <c r="M3" s="134"/>
    </row>
    <row r="4" spans="1:16" x14ac:dyDescent="0.25">
      <c r="A4" s="3"/>
      <c r="B4" s="1" t="s">
        <v>48</v>
      </c>
      <c r="E4" s="3"/>
      <c r="F4" s="1"/>
      <c r="I4" s="3"/>
      <c r="J4" s="1"/>
      <c r="M4" s="3"/>
      <c r="N4" s="1"/>
    </row>
    <row r="5" spans="1:16" x14ac:dyDescent="0.25">
      <c r="A5" s="5" t="s">
        <v>12</v>
      </c>
      <c r="B5" s="6" t="s">
        <v>21</v>
      </c>
      <c r="C5" s="6" t="s">
        <v>22</v>
      </c>
      <c r="D5" s="6" t="s">
        <v>46</v>
      </c>
      <c r="E5" s="5"/>
      <c r="F5" s="6"/>
      <c r="G5" s="6"/>
      <c r="H5" s="6"/>
      <c r="I5" s="5"/>
      <c r="J5" s="6"/>
      <c r="K5" s="6"/>
      <c r="L5" s="6"/>
      <c r="M5" s="5"/>
      <c r="N5" s="6"/>
      <c r="O5" s="6"/>
      <c r="P5" s="6"/>
    </row>
    <row r="6" spans="1:16" x14ac:dyDescent="0.25">
      <c r="A6" s="10">
        <v>1</v>
      </c>
      <c r="B6" s="11">
        <v>123747</v>
      </c>
      <c r="C6" s="11">
        <v>125404</v>
      </c>
      <c r="D6" s="25">
        <f>+C6-B6</f>
        <v>1657</v>
      </c>
      <c r="E6" s="10"/>
      <c r="F6" s="11"/>
      <c r="G6" s="11"/>
      <c r="H6" s="25"/>
      <c r="I6" s="10"/>
      <c r="J6" s="11"/>
      <c r="K6" s="11"/>
      <c r="L6" s="25"/>
      <c r="M6" s="10"/>
      <c r="N6" s="11"/>
      <c r="O6" s="11"/>
      <c r="P6" s="25"/>
    </row>
    <row r="7" spans="1:16" x14ac:dyDescent="0.25">
      <c r="A7" s="10">
        <v>2</v>
      </c>
      <c r="B7" s="129">
        <v>136303</v>
      </c>
      <c r="C7" s="11">
        <v>136568</v>
      </c>
      <c r="D7" s="25">
        <f>+C7-B7</f>
        <v>265</v>
      </c>
      <c r="E7" s="10"/>
      <c r="F7" s="11"/>
      <c r="G7" s="11"/>
      <c r="H7" s="25"/>
      <c r="I7" s="10"/>
      <c r="J7" s="11"/>
      <c r="K7" s="11"/>
      <c r="L7" s="25"/>
      <c r="M7" s="10"/>
      <c r="N7" s="11"/>
      <c r="O7" s="11"/>
      <c r="P7" s="25"/>
    </row>
    <row r="8" spans="1:16" x14ac:dyDescent="0.25">
      <c r="A8" s="10">
        <v>3</v>
      </c>
      <c r="B8" s="129">
        <v>133829</v>
      </c>
      <c r="C8" s="11">
        <v>132786</v>
      </c>
      <c r="D8" s="25">
        <f t="shared" ref="D8:D36" si="0">+C8-B8</f>
        <v>-1043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</row>
    <row r="9" spans="1:16" x14ac:dyDescent="0.25">
      <c r="A9" s="10">
        <v>4</v>
      </c>
      <c r="B9" s="129">
        <v>121812</v>
      </c>
      <c r="C9" s="11">
        <v>124335</v>
      </c>
      <c r="D9" s="25">
        <f t="shared" si="0"/>
        <v>2523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</row>
    <row r="10" spans="1:16" x14ac:dyDescent="0.25">
      <c r="A10" s="10">
        <v>5</v>
      </c>
      <c r="B10" s="129">
        <v>135753</v>
      </c>
      <c r="C10" s="11">
        <v>135000</v>
      </c>
      <c r="D10" s="25">
        <f t="shared" si="0"/>
        <v>-753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</row>
    <row r="11" spans="1:16" x14ac:dyDescent="0.25">
      <c r="A11" s="10">
        <v>6</v>
      </c>
      <c r="B11" s="129">
        <v>93187</v>
      </c>
      <c r="C11" s="11">
        <v>92162</v>
      </c>
      <c r="D11" s="25">
        <f t="shared" si="0"/>
        <v>-1025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</row>
    <row r="12" spans="1:16" x14ac:dyDescent="0.25">
      <c r="A12" s="10">
        <v>7</v>
      </c>
      <c r="B12" s="129">
        <v>117640</v>
      </c>
      <c r="C12" s="11">
        <v>128075</v>
      </c>
      <c r="D12" s="25">
        <f t="shared" si="0"/>
        <v>10435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</row>
    <row r="13" spans="1:16" x14ac:dyDescent="0.25">
      <c r="A13" s="10">
        <v>8</v>
      </c>
      <c r="B13" s="11">
        <v>91512</v>
      </c>
      <c r="C13" s="11">
        <v>84712</v>
      </c>
      <c r="D13" s="25">
        <f t="shared" si="0"/>
        <v>-6800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</row>
    <row r="14" spans="1:16" x14ac:dyDescent="0.25">
      <c r="A14" s="10">
        <v>9</v>
      </c>
      <c r="B14" s="11">
        <v>84604</v>
      </c>
      <c r="C14" s="11">
        <v>91453</v>
      </c>
      <c r="D14" s="25">
        <f t="shared" si="0"/>
        <v>6849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</row>
    <row r="15" spans="1:16" x14ac:dyDescent="0.25">
      <c r="A15" s="10">
        <v>10</v>
      </c>
      <c r="B15" s="11">
        <v>90899</v>
      </c>
      <c r="C15" s="11">
        <v>91453</v>
      </c>
      <c r="D15" s="25">
        <f t="shared" si="0"/>
        <v>554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</row>
    <row r="16" spans="1:16" x14ac:dyDescent="0.25">
      <c r="A16" s="10">
        <v>11</v>
      </c>
      <c r="B16" s="11">
        <v>131808</v>
      </c>
      <c r="C16" s="11">
        <v>130588</v>
      </c>
      <c r="D16" s="25">
        <f t="shared" si="0"/>
        <v>-1220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</row>
    <row r="17" spans="1:16" x14ac:dyDescent="0.25">
      <c r="A17" s="10">
        <v>12</v>
      </c>
      <c r="B17" s="11"/>
      <c r="C17" s="11"/>
      <c r="D17" s="25">
        <f t="shared" si="0"/>
        <v>0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</row>
    <row r="18" spans="1:16" x14ac:dyDescent="0.25">
      <c r="A18" s="10">
        <v>13</v>
      </c>
      <c r="B18" s="11"/>
      <c r="C18" s="11"/>
      <c r="D18" s="25">
        <f t="shared" si="0"/>
        <v>0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</row>
    <row r="19" spans="1:16" x14ac:dyDescent="0.25">
      <c r="A19" s="10">
        <v>14</v>
      </c>
      <c r="B19" s="11"/>
      <c r="C19" s="11"/>
      <c r="D19" s="25">
        <f t="shared" si="0"/>
        <v>0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</row>
    <row r="20" spans="1:16" x14ac:dyDescent="0.25">
      <c r="A20" s="10">
        <v>15</v>
      </c>
      <c r="B20" s="11"/>
      <c r="C20" s="11"/>
      <c r="D20" s="25">
        <f t="shared" si="0"/>
        <v>0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</row>
    <row r="21" spans="1:16" x14ac:dyDescent="0.25">
      <c r="A21" s="10">
        <v>16</v>
      </c>
      <c r="B21" s="11"/>
      <c r="C21" s="11"/>
      <c r="D21" s="25">
        <f t="shared" si="0"/>
        <v>0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</row>
    <row r="22" spans="1:16" x14ac:dyDescent="0.25">
      <c r="A22" s="10">
        <v>17</v>
      </c>
      <c r="B22" s="11"/>
      <c r="C22" s="11"/>
      <c r="D22" s="25">
        <f t="shared" si="0"/>
        <v>0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</row>
    <row r="23" spans="1:16" x14ac:dyDescent="0.25">
      <c r="A23" s="10">
        <v>18</v>
      </c>
      <c r="B23" s="11"/>
      <c r="C23" s="11"/>
      <c r="D23" s="25">
        <f t="shared" si="0"/>
        <v>0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</row>
    <row r="24" spans="1:16" x14ac:dyDescent="0.25">
      <c r="A24" s="10">
        <v>19</v>
      </c>
      <c r="B24" s="11"/>
      <c r="C24" s="11"/>
      <c r="D24" s="25">
        <f t="shared" si="0"/>
        <v>0</v>
      </c>
      <c r="E24" s="10"/>
      <c r="F24" s="11"/>
      <c r="G24" s="11"/>
      <c r="H24" s="25"/>
      <c r="I24" s="10"/>
      <c r="J24" s="11"/>
      <c r="K24" s="11"/>
      <c r="L24" s="25"/>
      <c r="M24" s="10"/>
      <c r="N24" s="11"/>
      <c r="O24" s="11"/>
      <c r="P24" s="25"/>
    </row>
    <row r="25" spans="1:16" x14ac:dyDescent="0.25">
      <c r="A25" s="10">
        <v>20</v>
      </c>
      <c r="B25" s="11"/>
      <c r="C25" s="11"/>
      <c r="D25" s="25">
        <f t="shared" si="0"/>
        <v>0</v>
      </c>
      <c r="E25" s="10"/>
      <c r="F25" s="11"/>
      <c r="G25" s="11"/>
      <c r="H25" s="25"/>
      <c r="I25" s="10"/>
      <c r="J25" s="11"/>
      <c r="K25" s="11"/>
      <c r="L25" s="25"/>
      <c r="M25" s="10"/>
      <c r="N25" s="11"/>
      <c r="O25" s="11"/>
      <c r="P25" s="25"/>
    </row>
    <row r="26" spans="1:16" x14ac:dyDescent="0.25">
      <c r="A26" s="10">
        <v>21</v>
      </c>
      <c r="B26" s="11"/>
      <c r="C26" s="11"/>
      <c r="D26" s="25">
        <f t="shared" si="0"/>
        <v>0</v>
      </c>
      <c r="E26" s="10"/>
      <c r="F26" s="11"/>
      <c r="G26" s="11"/>
      <c r="H26" s="25"/>
      <c r="I26" s="10"/>
      <c r="J26" s="11"/>
      <c r="K26" s="11"/>
      <c r="L26" s="25"/>
      <c r="M26" s="10"/>
      <c r="N26" s="11"/>
      <c r="O26" s="11"/>
      <c r="P26" s="25"/>
    </row>
    <row r="27" spans="1:16" x14ac:dyDescent="0.25">
      <c r="A27" s="10">
        <v>22</v>
      </c>
      <c r="B27" s="11"/>
      <c r="C27" s="11"/>
      <c r="D27" s="25">
        <f t="shared" si="0"/>
        <v>0</v>
      </c>
      <c r="E27" s="10"/>
      <c r="F27" s="11"/>
      <c r="G27" s="11"/>
      <c r="H27" s="25"/>
      <c r="I27" s="10"/>
      <c r="J27" s="11"/>
      <c r="K27" s="11"/>
      <c r="L27" s="25"/>
      <c r="M27" s="10"/>
      <c r="N27" s="11"/>
      <c r="O27" s="11"/>
      <c r="P27" s="25"/>
    </row>
    <row r="28" spans="1:16" x14ac:dyDescent="0.25">
      <c r="A28" s="10">
        <v>23</v>
      </c>
      <c r="B28" s="11"/>
      <c r="C28" s="11"/>
      <c r="D28" s="25">
        <f t="shared" si="0"/>
        <v>0</v>
      </c>
      <c r="E28" s="10"/>
      <c r="F28" s="11"/>
      <c r="G28" s="11"/>
      <c r="H28" s="25"/>
      <c r="I28" s="10"/>
      <c r="J28" s="11"/>
      <c r="K28" s="11"/>
      <c r="L28" s="25"/>
      <c r="M28" s="10"/>
      <c r="N28" s="11"/>
      <c r="O28" s="11"/>
      <c r="P28" s="25"/>
    </row>
    <row r="29" spans="1:16" x14ac:dyDescent="0.25">
      <c r="A29" s="10">
        <v>24</v>
      </c>
      <c r="B29" s="11"/>
      <c r="C29" s="11"/>
      <c r="D29" s="25">
        <f t="shared" si="0"/>
        <v>0</v>
      </c>
      <c r="E29" s="10"/>
      <c r="F29" s="11"/>
      <c r="G29" s="11"/>
      <c r="H29" s="25"/>
      <c r="I29" s="10"/>
      <c r="J29" s="11"/>
      <c r="K29" s="11"/>
      <c r="L29" s="25"/>
      <c r="M29" s="10"/>
      <c r="N29" s="11"/>
      <c r="O29" s="11"/>
      <c r="P29" s="25"/>
    </row>
    <row r="30" spans="1:16" x14ac:dyDescent="0.25">
      <c r="A30" s="10">
        <v>25</v>
      </c>
      <c r="B30" s="11"/>
      <c r="C30" s="11"/>
      <c r="D30" s="25">
        <f t="shared" si="0"/>
        <v>0</v>
      </c>
      <c r="E30" s="10"/>
      <c r="F30" s="11"/>
      <c r="G30" s="11"/>
      <c r="H30" s="25"/>
      <c r="I30" s="10"/>
      <c r="J30" s="11"/>
      <c r="K30" s="11"/>
      <c r="L30" s="25"/>
      <c r="M30" s="10"/>
      <c r="N30" s="11"/>
      <c r="O30" s="11"/>
      <c r="P30" s="25"/>
    </row>
    <row r="31" spans="1:16" x14ac:dyDescent="0.25">
      <c r="A31" s="10">
        <v>26</v>
      </c>
      <c r="B31" s="11"/>
      <c r="C31" s="11"/>
      <c r="D31" s="25">
        <f t="shared" si="0"/>
        <v>0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</row>
    <row r="32" spans="1:16" x14ac:dyDescent="0.25">
      <c r="A32" s="10">
        <v>27</v>
      </c>
      <c r="B32" s="11"/>
      <c r="C32" s="11"/>
      <c r="D32" s="25">
        <f t="shared" si="0"/>
        <v>0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</row>
    <row r="33" spans="1:16" x14ac:dyDescent="0.25">
      <c r="A33" s="10">
        <v>28</v>
      </c>
      <c r="B33" s="11"/>
      <c r="C33" s="11"/>
      <c r="D33" s="25">
        <f t="shared" si="0"/>
        <v>0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</row>
    <row r="34" spans="1:16" x14ac:dyDescent="0.25">
      <c r="A34" s="10">
        <v>29</v>
      </c>
      <c r="B34" s="11"/>
      <c r="C34" s="11"/>
      <c r="D34" s="25">
        <f t="shared" si="0"/>
        <v>0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</row>
    <row r="35" spans="1:16" x14ac:dyDescent="0.25">
      <c r="A35" s="10">
        <v>30</v>
      </c>
      <c r="B35" s="11"/>
      <c r="C35" s="11"/>
      <c r="D35" s="25">
        <f t="shared" si="0"/>
        <v>0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</row>
    <row r="36" spans="1:16" x14ac:dyDescent="0.25">
      <c r="A36" s="10">
        <v>31</v>
      </c>
      <c r="B36" s="11"/>
      <c r="C36" s="11"/>
      <c r="D36" s="25">
        <f t="shared" si="0"/>
        <v>0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</row>
    <row r="37" spans="1:16" x14ac:dyDescent="0.25">
      <c r="A37" s="10"/>
      <c r="B37" s="11">
        <f>SUM(B6:B36)</f>
        <v>1261094</v>
      </c>
      <c r="C37" s="11">
        <f>SUM(C6:C36)</f>
        <v>1272536</v>
      </c>
      <c r="D37" s="11">
        <f>SUM(D6:D36)</f>
        <v>11442</v>
      </c>
      <c r="E37" s="10"/>
      <c r="F37" s="11"/>
      <c r="G37" s="11"/>
      <c r="H37" s="129"/>
      <c r="I37" s="270"/>
      <c r="J37" s="129"/>
      <c r="K37" s="129"/>
      <c r="L37" s="129"/>
      <c r="M37" s="10"/>
      <c r="N37" s="11"/>
      <c r="O37" s="11"/>
      <c r="P37" s="11"/>
    </row>
    <row r="38" spans="1:16" x14ac:dyDescent="0.25">
      <c r="A38" s="26"/>
      <c r="C38" s="14"/>
      <c r="E38" s="26"/>
      <c r="G38" s="14"/>
      <c r="H38" s="251"/>
      <c r="I38" s="271"/>
      <c r="J38" s="251"/>
      <c r="K38" s="272"/>
      <c r="L38" s="251"/>
      <c r="M38" s="26"/>
      <c r="O38" s="14"/>
    </row>
    <row r="39" spans="1:16" x14ac:dyDescent="0.25">
      <c r="A39" s="57">
        <v>37042</v>
      </c>
      <c r="C39" s="15"/>
      <c r="D39" s="248">
        <v>94855</v>
      </c>
      <c r="E39" s="57"/>
      <c r="G39" s="15"/>
      <c r="H39" s="51"/>
      <c r="I39" s="273"/>
      <c r="J39" s="251"/>
      <c r="K39" s="274"/>
      <c r="L39" s="51"/>
      <c r="M39" s="57"/>
      <c r="O39" s="15"/>
      <c r="P39" s="24"/>
    </row>
    <row r="40" spans="1:16" x14ac:dyDescent="0.25">
      <c r="A40" s="57">
        <v>37053</v>
      </c>
      <c r="C40" s="48"/>
      <c r="D40" s="25">
        <f>+D39+D37</f>
        <v>106297</v>
      </c>
      <c r="E40" s="57"/>
      <c r="G40" s="48"/>
      <c r="H40" s="131"/>
      <c r="I40" s="273"/>
      <c r="J40" s="251"/>
      <c r="K40" s="275"/>
      <c r="L40" s="131"/>
      <c r="M40" s="57"/>
      <c r="O40" s="48"/>
      <c r="P40" s="130"/>
    </row>
    <row r="41" spans="1:16" x14ac:dyDescent="0.25">
      <c r="C41" s="47"/>
      <c r="H41" s="251"/>
      <c r="I41" s="251"/>
      <c r="J41" s="251"/>
      <c r="K41" s="251"/>
      <c r="L41" s="251"/>
    </row>
    <row r="42" spans="1:16" x14ac:dyDescent="0.25">
      <c r="A42" s="57"/>
      <c r="C42" s="50"/>
      <c r="D42" s="25"/>
      <c r="H42" s="251"/>
      <c r="I42" s="251"/>
      <c r="J42" s="251"/>
      <c r="K42" s="251"/>
      <c r="L42" s="251"/>
    </row>
    <row r="43" spans="1:16" x14ac:dyDescent="0.25">
      <c r="A43" s="57"/>
      <c r="C43" s="50"/>
      <c r="H43" s="251"/>
      <c r="I43" s="251"/>
      <c r="J43" s="251"/>
      <c r="K43" s="251"/>
      <c r="L43" s="251"/>
    </row>
    <row r="44" spans="1:16" x14ac:dyDescent="0.25">
      <c r="H44" s="251"/>
      <c r="I44" s="251"/>
      <c r="J44" s="251"/>
      <c r="K44" s="251"/>
      <c r="L44" s="25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workbookViewId="0">
      <selection activeCell="D43" sqref="D43"/>
    </sheetView>
    <sheetView topLeftCell="A26" workbookViewId="1">
      <selection activeCell="C38" sqref="C38"/>
    </sheetView>
    <sheetView topLeftCell="A26" workbookViewId="2">
      <selection activeCell="D42" sqref="D42"/>
    </sheetView>
    <sheetView workbookViewId="3">
      <selection activeCell="F11" sqref="F11"/>
    </sheetView>
  </sheetViews>
  <sheetFormatPr defaultColWidth="9.109375" defaultRowHeight="13.2" x14ac:dyDescent="0.25"/>
  <cols>
    <col min="1" max="1" width="17.33203125" style="139" bestFit="1" customWidth="1"/>
    <col min="2" max="2" width="11.88671875" style="119" bestFit="1" customWidth="1"/>
    <col min="3" max="3" width="10.6640625" style="140" bestFit="1" customWidth="1"/>
    <col min="4" max="5" width="10.6640625" style="140" customWidth="1"/>
    <col min="6" max="6" width="13.44140625" style="34" customWidth="1"/>
    <col min="7" max="7" width="14" style="113" customWidth="1"/>
    <col min="8" max="8" width="11.6640625" style="113" customWidth="1"/>
    <col min="9" max="9" width="11.88671875" style="34" customWidth="1"/>
    <col min="10" max="10" width="10.33203125" style="34" customWidth="1"/>
    <col min="11" max="11" width="13.33203125" style="34" bestFit="1" customWidth="1"/>
    <col min="12" max="14" width="9.109375" style="34"/>
    <col min="15" max="15" width="10.109375" style="34" bestFit="1" customWidth="1"/>
    <col min="16" max="43" width="9.109375" style="34"/>
    <col min="44" max="44" width="11.6640625" style="34" bestFit="1" customWidth="1"/>
    <col min="45" max="47" width="9.109375" style="34"/>
    <col min="48" max="48" width="9.88671875" style="34" bestFit="1" customWidth="1"/>
    <col min="49" max="16384" width="9.109375" style="34"/>
  </cols>
  <sheetData>
    <row r="1" spans="1:48" x14ac:dyDescent="0.25">
      <c r="G1" s="34"/>
      <c r="I1" s="113"/>
    </row>
    <row r="2" spans="1:48" x14ac:dyDescent="0.25">
      <c r="A2" s="38" t="s">
        <v>51</v>
      </c>
      <c r="B2" s="24"/>
      <c r="C2" s="121"/>
      <c r="D2" s="121"/>
      <c r="E2" s="121"/>
      <c r="F2" s="2"/>
      <c r="G2" s="2"/>
      <c r="H2" s="38"/>
      <c r="I2" s="24"/>
      <c r="J2" s="24"/>
      <c r="K2" s="2"/>
      <c r="M2" s="38"/>
      <c r="N2" s="24"/>
      <c r="O2" s="24"/>
      <c r="P2" s="2"/>
      <c r="Q2" s="38"/>
      <c r="R2" s="24"/>
      <c r="S2" s="24"/>
      <c r="T2" s="2"/>
    </row>
    <row r="3" spans="1:48" x14ac:dyDescent="0.25">
      <c r="A3" s="12"/>
      <c r="B3" s="24"/>
      <c r="C3" s="121"/>
      <c r="D3" s="121"/>
      <c r="E3" s="121"/>
      <c r="F3" s="2"/>
      <c r="G3" s="2"/>
      <c r="H3" s="12"/>
      <c r="I3" s="24"/>
      <c r="J3" s="24"/>
      <c r="K3" s="2"/>
      <c r="M3" s="12"/>
      <c r="N3" s="24"/>
      <c r="O3" s="24"/>
      <c r="P3" s="2"/>
      <c r="Q3" s="12"/>
      <c r="R3" s="24"/>
      <c r="S3" s="24"/>
      <c r="T3" s="2"/>
    </row>
    <row r="4" spans="1:48" x14ac:dyDescent="0.25">
      <c r="A4" s="101"/>
      <c r="B4" s="141">
        <v>500538</v>
      </c>
      <c r="C4" s="24"/>
      <c r="D4" s="141">
        <v>78121</v>
      </c>
      <c r="E4" s="24"/>
      <c r="F4" s="2"/>
      <c r="G4" s="2"/>
      <c r="H4" s="101"/>
      <c r="I4" s="24"/>
      <c r="J4" s="24"/>
      <c r="K4" s="2"/>
      <c r="M4" s="101"/>
      <c r="N4" s="24"/>
      <c r="O4" s="24"/>
      <c r="P4" s="2"/>
      <c r="Q4" s="101"/>
      <c r="R4" s="24"/>
      <c r="S4" s="24"/>
      <c r="T4" s="2"/>
      <c r="U4" s="101"/>
      <c r="V4" s="141"/>
      <c r="W4" s="24"/>
      <c r="X4" s="2"/>
      <c r="Y4" s="101"/>
      <c r="Z4" s="141"/>
      <c r="AA4" s="24"/>
      <c r="AB4" s="2"/>
      <c r="AC4" s="101"/>
      <c r="AD4" s="141">
        <v>500538</v>
      </c>
      <c r="AE4" s="24"/>
      <c r="AF4" s="2"/>
      <c r="AG4" s="101">
        <v>36495</v>
      </c>
      <c r="AH4" s="141">
        <v>500538</v>
      </c>
      <c r="AI4" s="24"/>
      <c r="AJ4" s="2"/>
      <c r="AK4" s="101">
        <v>36526</v>
      </c>
      <c r="AL4" s="141">
        <v>500538</v>
      </c>
      <c r="AM4" s="24"/>
      <c r="AN4" s="2"/>
      <c r="AO4" s="101">
        <v>36557</v>
      </c>
      <c r="AP4" s="141">
        <v>500538</v>
      </c>
      <c r="AQ4" s="24"/>
      <c r="AR4" s="2"/>
      <c r="AS4" s="101">
        <v>36586</v>
      </c>
      <c r="AT4" s="141">
        <v>500538</v>
      </c>
      <c r="AU4" s="24"/>
      <c r="AV4" s="2"/>
    </row>
    <row r="5" spans="1:48" x14ac:dyDescent="0.25">
      <c r="A5" s="12"/>
      <c r="B5" s="58"/>
      <c r="C5" s="58"/>
      <c r="D5" s="58"/>
      <c r="E5" s="58"/>
      <c r="F5" s="4" t="s">
        <v>52</v>
      </c>
      <c r="G5" s="4"/>
      <c r="H5" s="12"/>
      <c r="I5" s="58"/>
      <c r="J5" s="58"/>
      <c r="K5" s="12"/>
      <c r="L5" s="142"/>
      <c r="M5" s="12"/>
      <c r="N5" s="58"/>
      <c r="O5" s="58"/>
      <c r="P5" s="12"/>
      <c r="Q5" s="12"/>
      <c r="R5" s="58"/>
      <c r="S5" s="58"/>
      <c r="T5" s="12"/>
      <c r="U5" s="12"/>
      <c r="V5" s="58"/>
      <c r="W5" s="58"/>
      <c r="X5" s="12"/>
      <c r="Y5" s="12"/>
      <c r="Z5" s="58"/>
      <c r="AA5" s="58"/>
      <c r="AB5" s="12"/>
      <c r="AC5" s="12"/>
      <c r="AD5" s="58"/>
      <c r="AE5" s="58" t="s">
        <v>52</v>
      </c>
      <c r="AF5" s="12"/>
      <c r="AG5" s="12"/>
      <c r="AH5" s="58"/>
      <c r="AI5" s="58" t="s">
        <v>52</v>
      </c>
      <c r="AJ5" s="12"/>
      <c r="AK5" s="12"/>
      <c r="AL5" s="58"/>
      <c r="AM5" s="58" t="s">
        <v>52</v>
      </c>
      <c r="AN5" s="12"/>
      <c r="AO5" s="12"/>
      <c r="AP5" s="58"/>
      <c r="AQ5" s="58" t="s">
        <v>52</v>
      </c>
      <c r="AR5" s="12"/>
      <c r="AS5" s="12"/>
      <c r="AT5" s="58"/>
      <c r="AU5" s="58" t="s">
        <v>52</v>
      </c>
      <c r="AV5" s="12"/>
    </row>
    <row r="6" spans="1:48" x14ac:dyDescent="0.25">
      <c r="B6" s="40" t="s">
        <v>21</v>
      </c>
      <c r="C6" s="40" t="s">
        <v>22</v>
      </c>
      <c r="D6" s="40" t="s">
        <v>21</v>
      </c>
      <c r="E6" s="40" t="s">
        <v>22</v>
      </c>
      <c r="F6" s="6" t="s">
        <v>16</v>
      </c>
      <c r="G6" s="39"/>
      <c r="H6" s="139"/>
      <c r="I6" s="282"/>
      <c r="J6" s="281"/>
      <c r="K6" s="6"/>
      <c r="L6" s="142"/>
      <c r="M6" s="139"/>
      <c r="N6" s="40"/>
      <c r="O6" s="40"/>
      <c r="P6" s="6"/>
      <c r="Q6" s="139"/>
      <c r="R6" s="40"/>
      <c r="S6" s="40"/>
      <c r="T6" s="6"/>
      <c r="U6" s="139"/>
      <c r="V6" s="40"/>
      <c r="W6" s="40"/>
      <c r="X6" s="6"/>
      <c r="Y6" s="139"/>
      <c r="Z6" s="40"/>
      <c r="AA6" s="40"/>
      <c r="AB6" s="6"/>
      <c r="AC6" s="139"/>
      <c r="AD6" s="40" t="s">
        <v>13</v>
      </c>
      <c r="AE6" s="40" t="s">
        <v>14</v>
      </c>
      <c r="AF6" s="6" t="s">
        <v>16</v>
      </c>
      <c r="AG6" s="139"/>
      <c r="AH6" s="40" t="s">
        <v>13</v>
      </c>
      <c r="AI6" s="40" t="s">
        <v>14</v>
      </c>
      <c r="AJ6" s="6" t="s">
        <v>16</v>
      </c>
      <c r="AK6" s="139"/>
      <c r="AL6" s="40" t="s">
        <v>13</v>
      </c>
      <c r="AM6" s="40" t="s">
        <v>14</v>
      </c>
      <c r="AN6" s="6" t="s">
        <v>16</v>
      </c>
      <c r="AO6" s="139"/>
      <c r="AP6" s="40" t="s">
        <v>13</v>
      </c>
      <c r="AQ6" s="40" t="s">
        <v>14</v>
      </c>
      <c r="AR6" s="6" t="s">
        <v>16</v>
      </c>
      <c r="AS6" s="139"/>
      <c r="AT6" s="40" t="s">
        <v>13</v>
      </c>
      <c r="AU6" s="40" t="s">
        <v>14</v>
      </c>
      <c r="AV6" s="6" t="s">
        <v>16</v>
      </c>
    </row>
    <row r="7" spans="1:48" x14ac:dyDescent="0.25">
      <c r="B7" s="11"/>
      <c r="C7" s="11"/>
      <c r="D7" s="11"/>
      <c r="E7" s="11"/>
      <c r="F7" s="11"/>
      <c r="G7" s="143"/>
      <c r="H7" s="139"/>
      <c r="I7" s="276"/>
      <c r="J7" s="280"/>
      <c r="K7" s="11"/>
      <c r="L7" s="142"/>
      <c r="M7" s="139"/>
      <c r="N7" s="11"/>
      <c r="O7" s="11"/>
      <c r="P7" s="11"/>
      <c r="Q7" s="139"/>
      <c r="R7" s="11"/>
      <c r="S7" s="11"/>
      <c r="T7" s="11"/>
      <c r="U7" s="139"/>
      <c r="V7" s="11"/>
      <c r="W7" s="11"/>
      <c r="X7" s="11"/>
      <c r="Y7" s="139"/>
      <c r="Z7" s="11"/>
      <c r="AA7" s="11"/>
      <c r="AB7" s="11"/>
      <c r="AC7" s="139"/>
      <c r="AD7" s="11"/>
      <c r="AE7" s="11"/>
      <c r="AF7" s="11"/>
      <c r="AG7" s="139"/>
      <c r="AH7" s="11"/>
      <c r="AI7" s="11"/>
      <c r="AJ7" s="11"/>
      <c r="AK7" s="139"/>
      <c r="AL7" s="11"/>
      <c r="AM7" s="11"/>
      <c r="AN7" s="11"/>
      <c r="AO7" s="139"/>
      <c r="AP7" s="11"/>
      <c r="AQ7" s="11"/>
      <c r="AR7" s="11"/>
      <c r="AS7" s="139"/>
      <c r="AT7" s="11"/>
      <c r="AU7" s="11"/>
      <c r="AV7" s="11"/>
    </row>
    <row r="8" spans="1:48" x14ac:dyDescent="0.25">
      <c r="A8" s="139">
        <v>1</v>
      </c>
      <c r="B8" s="11">
        <v>171328</v>
      </c>
      <c r="C8" s="11">
        <v>172740</v>
      </c>
      <c r="D8" s="11">
        <v>13043</v>
      </c>
      <c r="E8" s="11">
        <v>13835</v>
      </c>
      <c r="F8" s="11">
        <f>+C8-B8+E8-D8</f>
        <v>2204</v>
      </c>
      <c r="G8" s="143"/>
      <c r="H8" s="139"/>
      <c r="I8" s="276"/>
      <c r="J8" s="280"/>
      <c r="K8" s="11"/>
      <c r="L8" s="142"/>
      <c r="M8" s="139"/>
      <c r="N8" s="11"/>
      <c r="O8" s="11"/>
      <c r="P8" s="11"/>
      <c r="Q8" s="139"/>
      <c r="R8" s="11"/>
      <c r="S8" s="11"/>
      <c r="T8" s="11"/>
      <c r="U8" s="139"/>
      <c r="V8" s="11"/>
      <c r="W8" s="11"/>
      <c r="X8" s="11"/>
      <c r="Y8" s="139"/>
      <c r="Z8" s="11"/>
      <c r="AA8" s="11"/>
      <c r="AB8" s="11"/>
      <c r="AC8" s="139"/>
      <c r="AD8" s="11">
        <v>90127</v>
      </c>
      <c r="AE8" s="11">
        <v>82104</v>
      </c>
      <c r="AF8" s="11">
        <f t="shared" ref="AF8:AF38" si="0">+AE8-AD8</f>
        <v>-8023</v>
      </c>
      <c r="AG8" s="139">
        <v>1</v>
      </c>
      <c r="AH8" s="11">
        <v>85280</v>
      </c>
      <c r="AI8" s="11">
        <v>90048</v>
      </c>
      <c r="AJ8" s="11">
        <f t="shared" ref="AJ8:AJ38" si="1">+AI8-AH8</f>
        <v>4768</v>
      </c>
      <c r="AK8" s="139">
        <v>1</v>
      </c>
      <c r="AL8" s="11">
        <v>129902</v>
      </c>
      <c r="AM8" s="11">
        <v>129590</v>
      </c>
      <c r="AN8" s="11">
        <f t="shared" ref="AN8:AN38" si="2">+AM8-AL8</f>
        <v>-312</v>
      </c>
      <c r="AO8" s="139">
        <v>1</v>
      </c>
      <c r="AP8" s="11">
        <v>172290</v>
      </c>
      <c r="AQ8" s="11">
        <v>178308</v>
      </c>
      <c r="AR8" s="11">
        <f t="shared" ref="AR8:AR38" si="3">+AQ8-AP8</f>
        <v>6018</v>
      </c>
      <c r="AS8" s="139">
        <v>1</v>
      </c>
      <c r="AT8" s="11">
        <v>167385</v>
      </c>
      <c r="AU8" s="11">
        <v>169213</v>
      </c>
      <c r="AV8" s="11">
        <f t="shared" ref="AV8:AV38" si="4">+AU8-AT8</f>
        <v>1828</v>
      </c>
    </row>
    <row r="9" spans="1:48" x14ac:dyDescent="0.25">
      <c r="A9" s="139">
        <v>2</v>
      </c>
      <c r="B9" s="11">
        <v>171643</v>
      </c>
      <c r="C9" s="11">
        <v>170298</v>
      </c>
      <c r="D9" s="11">
        <v>13843</v>
      </c>
      <c r="E9" s="11">
        <v>13835</v>
      </c>
      <c r="F9" s="11">
        <f t="shared" ref="F9:F39" si="5">+C9-B9+E9-D9</f>
        <v>-1353</v>
      </c>
      <c r="G9" s="143"/>
      <c r="H9" s="139"/>
      <c r="I9" s="276"/>
      <c r="J9" s="280"/>
      <c r="K9" s="11"/>
      <c r="L9" s="142"/>
      <c r="M9" s="139"/>
      <c r="N9" s="11"/>
      <c r="O9" s="11"/>
      <c r="P9" s="11"/>
      <c r="Q9" s="139"/>
      <c r="R9" s="11"/>
      <c r="S9" s="11"/>
      <c r="T9" s="11"/>
      <c r="U9" s="139"/>
      <c r="V9" s="11"/>
      <c r="W9" s="11"/>
      <c r="X9" s="11"/>
      <c r="Y9" s="139"/>
      <c r="Z9" s="11"/>
      <c r="AA9" s="11"/>
      <c r="AB9" s="11"/>
      <c r="AC9" s="139"/>
      <c r="AD9" s="11">
        <v>82193</v>
      </c>
      <c r="AE9" s="11">
        <v>85058</v>
      </c>
      <c r="AF9" s="11">
        <f t="shared" si="0"/>
        <v>2865</v>
      </c>
      <c r="AG9" s="139">
        <v>2</v>
      </c>
      <c r="AH9" s="11">
        <v>85760</v>
      </c>
      <c r="AI9" s="11">
        <v>85437</v>
      </c>
      <c r="AJ9" s="11">
        <f t="shared" si="1"/>
        <v>-323</v>
      </c>
      <c r="AK9" s="139">
        <v>2</v>
      </c>
      <c r="AL9" s="11">
        <v>128605</v>
      </c>
      <c r="AM9" s="11">
        <v>131126</v>
      </c>
      <c r="AN9" s="11">
        <f t="shared" si="2"/>
        <v>2521</v>
      </c>
      <c r="AO9" s="139">
        <v>2</v>
      </c>
      <c r="AP9" s="11">
        <v>175368</v>
      </c>
      <c r="AQ9" s="11">
        <v>183908</v>
      </c>
      <c r="AR9" s="11">
        <f t="shared" si="3"/>
        <v>8540</v>
      </c>
      <c r="AS9" s="139">
        <v>2</v>
      </c>
      <c r="AT9" s="11">
        <v>170184</v>
      </c>
      <c r="AU9" s="11">
        <v>169526</v>
      </c>
      <c r="AV9" s="11">
        <f t="shared" si="4"/>
        <v>-658</v>
      </c>
    </row>
    <row r="10" spans="1:48" x14ac:dyDescent="0.25">
      <c r="A10" s="139">
        <v>3</v>
      </c>
      <c r="B10" s="11">
        <v>172625</v>
      </c>
      <c r="C10" s="11">
        <v>174728</v>
      </c>
      <c r="D10" s="11">
        <v>13265</v>
      </c>
      <c r="E10" s="11">
        <v>13835</v>
      </c>
      <c r="F10" s="11">
        <f t="shared" si="5"/>
        <v>2673</v>
      </c>
      <c r="G10" s="143"/>
      <c r="H10" s="139"/>
      <c r="I10" s="276"/>
      <c r="J10" s="280"/>
      <c r="K10" s="11"/>
      <c r="L10" s="142"/>
      <c r="M10" s="139"/>
      <c r="N10" s="11"/>
      <c r="O10" s="11"/>
      <c r="P10" s="11"/>
      <c r="Q10" s="139"/>
      <c r="R10" s="11"/>
      <c r="S10" s="11"/>
      <c r="T10" s="11"/>
      <c r="U10" s="139"/>
      <c r="V10" s="11"/>
      <c r="W10" s="11"/>
      <c r="X10" s="11"/>
      <c r="Y10" s="139"/>
      <c r="Z10" s="11"/>
      <c r="AA10" s="11"/>
      <c r="AB10" s="11"/>
      <c r="AC10" s="139"/>
      <c r="AD10" s="11">
        <v>77703</v>
      </c>
      <c r="AE10" s="11">
        <v>79135</v>
      </c>
      <c r="AF10" s="11">
        <f t="shared" si="0"/>
        <v>1432</v>
      </c>
      <c r="AG10" s="139">
        <v>3</v>
      </c>
      <c r="AH10" s="11">
        <v>101183</v>
      </c>
      <c r="AI10" s="11">
        <v>103385</v>
      </c>
      <c r="AJ10" s="11">
        <f t="shared" si="1"/>
        <v>2202</v>
      </c>
      <c r="AK10" s="139">
        <v>3</v>
      </c>
      <c r="AL10" s="11">
        <v>118612</v>
      </c>
      <c r="AM10" s="11">
        <v>121101</v>
      </c>
      <c r="AN10" s="11">
        <f t="shared" si="2"/>
        <v>2489</v>
      </c>
      <c r="AO10" s="139">
        <v>3</v>
      </c>
      <c r="AP10" s="11">
        <v>173456</v>
      </c>
      <c r="AQ10" s="11">
        <v>173309</v>
      </c>
      <c r="AR10" s="11">
        <f t="shared" si="3"/>
        <v>-147</v>
      </c>
      <c r="AS10" s="139">
        <v>3</v>
      </c>
      <c r="AT10" s="11">
        <v>169674</v>
      </c>
      <c r="AU10" s="11">
        <v>169203</v>
      </c>
      <c r="AV10" s="11">
        <f t="shared" si="4"/>
        <v>-471</v>
      </c>
    </row>
    <row r="11" spans="1:48" x14ac:dyDescent="0.25">
      <c r="A11" s="139">
        <v>4</v>
      </c>
      <c r="B11" s="11">
        <v>158189</v>
      </c>
      <c r="C11" s="11">
        <v>159044</v>
      </c>
      <c r="D11" s="11">
        <v>12086</v>
      </c>
      <c r="E11" s="11">
        <v>13835</v>
      </c>
      <c r="F11" s="11">
        <f t="shared" si="5"/>
        <v>2604</v>
      </c>
      <c r="G11" s="143"/>
      <c r="H11" s="139"/>
      <c r="I11" s="283"/>
      <c r="J11" s="280"/>
      <c r="K11" s="11"/>
      <c r="L11" s="142"/>
      <c r="M11" s="139"/>
      <c r="N11" s="11"/>
      <c r="O11" s="11"/>
      <c r="P11" s="11"/>
      <c r="Q11" s="139"/>
      <c r="R11" s="11"/>
      <c r="S11" s="11"/>
      <c r="T11" s="11"/>
      <c r="U11" s="139"/>
      <c r="V11" s="11"/>
      <c r="W11" s="11"/>
      <c r="X11" s="11"/>
      <c r="Y11" s="139"/>
      <c r="Z11" s="11"/>
      <c r="AA11" s="11"/>
      <c r="AB11" s="11"/>
      <c r="AC11" s="139"/>
      <c r="AD11" s="11">
        <v>83833</v>
      </c>
      <c r="AE11" s="11">
        <v>84350</v>
      </c>
      <c r="AF11" s="11">
        <f t="shared" si="0"/>
        <v>517</v>
      </c>
      <c r="AG11" s="139">
        <v>4</v>
      </c>
      <c r="AH11" s="11">
        <v>109515</v>
      </c>
      <c r="AI11" s="11">
        <v>109943</v>
      </c>
      <c r="AJ11" s="11">
        <f t="shared" si="1"/>
        <v>428</v>
      </c>
      <c r="AK11" s="139">
        <v>4</v>
      </c>
      <c r="AL11" s="11">
        <v>114483</v>
      </c>
      <c r="AM11" s="11">
        <v>119711</v>
      </c>
      <c r="AN11" s="11">
        <f t="shared" si="2"/>
        <v>5228</v>
      </c>
      <c r="AO11" s="139">
        <v>4</v>
      </c>
      <c r="AP11" s="11">
        <v>171128</v>
      </c>
      <c r="AQ11" s="11">
        <v>174677</v>
      </c>
      <c r="AR11" s="11">
        <f t="shared" si="3"/>
        <v>3549</v>
      </c>
      <c r="AS11" s="139">
        <v>4</v>
      </c>
      <c r="AT11" s="11">
        <v>168897</v>
      </c>
      <c r="AU11" s="11">
        <v>175969</v>
      </c>
      <c r="AV11" s="11">
        <f t="shared" si="4"/>
        <v>7072</v>
      </c>
    </row>
    <row r="12" spans="1:48" x14ac:dyDescent="0.25">
      <c r="A12" s="139">
        <v>5</v>
      </c>
      <c r="B12" s="11">
        <v>140836</v>
      </c>
      <c r="C12" s="11">
        <v>142067</v>
      </c>
      <c r="D12" s="11">
        <v>13448</v>
      </c>
      <c r="E12" s="11">
        <v>13835</v>
      </c>
      <c r="F12" s="11">
        <f t="shared" si="5"/>
        <v>1618</v>
      </c>
      <c r="G12" s="143"/>
      <c r="H12" s="139"/>
      <c r="I12" s="280"/>
      <c r="J12" s="11"/>
      <c r="K12" s="11"/>
      <c r="L12" s="142"/>
      <c r="M12" s="139"/>
      <c r="N12" s="11"/>
      <c r="O12" s="11"/>
      <c r="P12" s="11"/>
      <c r="Q12" s="139"/>
      <c r="R12" s="11"/>
      <c r="S12" s="11"/>
      <c r="T12" s="11"/>
      <c r="U12" s="139"/>
      <c r="V12" s="11"/>
      <c r="W12" s="11"/>
      <c r="X12" s="11"/>
      <c r="Y12" s="139"/>
      <c r="Z12" s="11"/>
      <c r="AA12" s="11"/>
      <c r="AB12" s="11"/>
      <c r="AC12" s="139"/>
      <c r="AD12" s="11">
        <v>87296</v>
      </c>
      <c r="AE12" s="11">
        <v>90518</v>
      </c>
      <c r="AF12" s="11">
        <f t="shared" si="0"/>
        <v>3222</v>
      </c>
      <c r="AG12" s="139">
        <v>5</v>
      </c>
      <c r="AH12" s="11">
        <v>108361</v>
      </c>
      <c r="AI12" s="11">
        <v>108593</v>
      </c>
      <c r="AJ12" s="11">
        <f t="shared" si="1"/>
        <v>232</v>
      </c>
      <c r="AK12" s="139">
        <v>5</v>
      </c>
      <c r="AL12" s="11">
        <v>100931</v>
      </c>
      <c r="AM12" s="11">
        <v>123114</v>
      </c>
      <c r="AN12" s="11">
        <f t="shared" si="2"/>
        <v>22183</v>
      </c>
      <c r="AO12" s="139">
        <v>5</v>
      </c>
      <c r="AP12" s="11">
        <v>169630</v>
      </c>
      <c r="AQ12" s="11">
        <v>166360</v>
      </c>
      <c r="AR12" s="11">
        <f t="shared" si="3"/>
        <v>-3270</v>
      </c>
      <c r="AS12" s="139">
        <v>5</v>
      </c>
      <c r="AT12" s="11">
        <v>176704</v>
      </c>
      <c r="AU12" s="11">
        <v>173380</v>
      </c>
      <c r="AV12" s="11">
        <f t="shared" si="4"/>
        <v>-3324</v>
      </c>
    </row>
    <row r="13" spans="1:48" x14ac:dyDescent="0.25">
      <c r="A13" s="139">
        <v>6</v>
      </c>
      <c r="B13" s="11">
        <v>115211</v>
      </c>
      <c r="C13" s="11">
        <v>109764</v>
      </c>
      <c r="D13" s="11">
        <v>6762</v>
      </c>
      <c r="E13" s="11">
        <v>6073</v>
      </c>
      <c r="F13" s="11">
        <f t="shared" si="5"/>
        <v>-6136</v>
      </c>
      <c r="G13" s="143"/>
      <c r="H13" s="139"/>
      <c r="I13" s="280"/>
      <c r="J13" s="280"/>
      <c r="K13" s="11"/>
      <c r="L13" s="142"/>
      <c r="M13" s="139"/>
      <c r="N13" s="11"/>
      <c r="O13" s="11"/>
      <c r="P13" s="11"/>
      <c r="Q13" s="139"/>
      <c r="R13" s="11"/>
      <c r="S13" s="11"/>
      <c r="T13" s="11"/>
      <c r="U13" s="139"/>
      <c r="V13" s="11"/>
      <c r="W13" s="11"/>
      <c r="X13" s="11"/>
      <c r="Y13" s="139"/>
      <c r="Z13" s="11"/>
      <c r="AA13" s="11"/>
      <c r="AB13" s="11"/>
      <c r="AC13" s="139"/>
      <c r="AD13" s="11">
        <v>105367</v>
      </c>
      <c r="AE13" s="11">
        <v>105940</v>
      </c>
      <c r="AF13" s="11">
        <f t="shared" si="0"/>
        <v>573</v>
      </c>
      <c r="AG13" s="139">
        <v>6</v>
      </c>
      <c r="AH13" s="11">
        <v>111639</v>
      </c>
      <c r="AI13" s="11">
        <v>115193</v>
      </c>
      <c r="AJ13" s="11">
        <f t="shared" si="1"/>
        <v>3554</v>
      </c>
      <c r="AK13" s="139">
        <v>6</v>
      </c>
      <c r="AL13" s="11">
        <v>109406</v>
      </c>
      <c r="AM13" s="11">
        <v>113090</v>
      </c>
      <c r="AN13" s="11">
        <f t="shared" si="2"/>
        <v>3684</v>
      </c>
      <c r="AO13" s="139">
        <v>6</v>
      </c>
      <c r="AP13" s="11">
        <v>167764</v>
      </c>
      <c r="AQ13" s="11">
        <v>167719</v>
      </c>
      <c r="AR13" s="11">
        <f t="shared" si="3"/>
        <v>-45</v>
      </c>
      <c r="AS13" s="139">
        <v>6</v>
      </c>
      <c r="AT13" s="11">
        <v>136216</v>
      </c>
      <c r="AU13" s="11">
        <v>176410</v>
      </c>
      <c r="AV13" s="11">
        <f t="shared" si="4"/>
        <v>40194</v>
      </c>
    </row>
    <row r="14" spans="1:48" x14ac:dyDescent="0.25">
      <c r="A14" s="139">
        <v>7</v>
      </c>
      <c r="B14" s="11">
        <v>175660</v>
      </c>
      <c r="C14" s="11">
        <v>181244</v>
      </c>
      <c r="D14" s="11">
        <v>13993</v>
      </c>
      <c r="E14" s="11">
        <v>13790</v>
      </c>
      <c r="F14" s="11">
        <f t="shared" si="5"/>
        <v>5381</v>
      </c>
      <c r="G14" s="143"/>
      <c r="H14" s="139"/>
      <c r="I14" s="280"/>
      <c r="J14" s="11"/>
      <c r="K14" s="11"/>
      <c r="L14" s="142"/>
      <c r="M14" s="139"/>
      <c r="N14" s="11"/>
      <c r="O14" s="11"/>
      <c r="P14" s="11"/>
      <c r="Q14" s="139"/>
      <c r="R14" s="11"/>
      <c r="S14" s="11"/>
      <c r="T14" s="11"/>
      <c r="U14" s="139"/>
      <c r="V14" s="11"/>
      <c r="W14" s="11"/>
      <c r="X14" s="11"/>
      <c r="Y14" s="139"/>
      <c r="Z14" s="11"/>
      <c r="AA14" s="11"/>
      <c r="AB14" s="11"/>
      <c r="AC14" s="139"/>
      <c r="AD14" s="11">
        <v>101440</v>
      </c>
      <c r="AE14" s="11">
        <v>101940</v>
      </c>
      <c r="AF14" s="11">
        <f t="shared" si="0"/>
        <v>500</v>
      </c>
      <c r="AG14" s="139">
        <v>7</v>
      </c>
      <c r="AH14" s="11">
        <v>97086</v>
      </c>
      <c r="AI14" s="11">
        <v>98950</v>
      </c>
      <c r="AJ14" s="11">
        <f t="shared" si="1"/>
        <v>1864</v>
      </c>
      <c r="AK14" s="139">
        <v>7</v>
      </c>
      <c r="AL14" s="11">
        <v>127221</v>
      </c>
      <c r="AM14" s="11">
        <v>127625</v>
      </c>
      <c r="AN14" s="11">
        <f t="shared" si="2"/>
        <v>404</v>
      </c>
      <c r="AO14" s="139">
        <v>7</v>
      </c>
      <c r="AP14" s="11">
        <v>167835</v>
      </c>
      <c r="AQ14" s="11">
        <v>167817</v>
      </c>
      <c r="AR14" s="11">
        <f t="shared" si="3"/>
        <v>-18</v>
      </c>
      <c r="AS14" s="139">
        <v>7</v>
      </c>
      <c r="AT14" s="11">
        <v>175529</v>
      </c>
      <c r="AU14" s="11">
        <v>171185</v>
      </c>
      <c r="AV14" s="11">
        <f t="shared" si="4"/>
        <v>-4344</v>
      </c>
    </row>
    <row r="15" spans="1:48" x14ac:dyDescent="0.25">
      <c r="A15" s="139">
        <v>8</v>
      </c>
      <c r="B15" s="11">
        <v>163307</v>
      </c>
      <c r="C15" s="11">
        <v>163231</v>
      </c>
      <c r="D15" s="11">
        <v>13452</v>
      </c>
      <c r="E15" s="11">
        <v>14512</v>
      </c>
      <c r="F15" s="11">
        <f t="shared" si="5"/>
        <v>984</v>
      </c>
      <c r="G15" s="143"/>
      <c r="H15" s="139"/>
      <c r="I15" s="280"/>
      <c r="J15" s="11"/>
      <c r="K15" s="11"/>
      <c r="L15" s="142"/>
      <c r="M15" s="139"/>
      <c r="N15" s="11"/>
      <c r="O15" s="11"/>
      <c r="P15" s="11"/>
      <c r="Q15" s="139"/>
      <c r="R15" s="11"/>
      <c r="S15" s="11"/>
      <c r="T15" s="11"/>
      <c r="U15" s="139"/>
      <c r="V15" s="11"/>
      <c r="W15" s="11"/>
      <c r="X15" s="11"/>
      <c r="Y15" s="139"/>
      <c r="Z15" s="11"/>
      <c r="AA15" s="11"/>
      <c r="AB15" s="11"/>
      <c r="AC15" s="139"/>
      <c r="AD15" s="11">
        <v>98057</v>
      </c>
      <c r="AE15" s="11">
        <v>98304</v>
      </c>
      <c r="AF15" s="11">
        <f t="shared" si="0"/>
        <v>247</v>
      </c>
      <c r="AG15" s="139">
        <v>8</v>
      </c>
      <c r="AH15" s="11">
        <v>92901</v>
      </c>
      <c r="AI15" s="11">
        <v>108735</v>
      </c>
      <c r="AJ15" s="11">
        <f t="shared" si="1"/>
        <v>15834</v>
      </c>
      <c r="AK15" s="139">
        <v>8</v>
      </c>
      <c r="AL15" s="11">
        <v>114657</v>
      </c>
      <c r="AM15" s="11">
        <v>112594</v>
      </c>
      <c r="AN15" s="11">
        <f t="shared" si="2"/>
        <v>-2063</v>
      </c>
      <c r="AO15" s="139">
        <v>8</v>
      </c>
      <c r="AP15" s="11">
        <v>178511</v>
      </c>
      <c r="AQ15" s="11">
        <v>180748</v>
      </c>
      <c r="AR15" s="11">
        <f t="shared" si="3"/>
        <v>2237</v>
      </c>
      <c r="AS15" s="139">
        <v>8</v>
      </c>
      <c r="AT15" s="11">
        <v>170291</v>
      </c>
      <c r="AU15" s="11">
        <v>172851</v>
      </c>
      <c r="AV15" s="11">
        <f t="shared" si="4"/>
        <v>2560</v>
      </c>
    </row>
    <row r="16" spans="1:48" x14ac:dyDescent="0.25">
      <c r="A16" s="139">
        <v>9</v>
      </c>
      <c r="B16" s="11">
        <v>176029</v>
      </c>
      <c r="C16" s="11">
        <v>177835</v>
      </c>
      <c r="D16" s="11">
        <v>13010</v>
      </c>
      <c r="E16" s="11">
        <v>13835</v>
      </c>
      <c r="F16" s="11">
        <f t="shared" si="5"/>
        <v>2631</v>
      </c>
      <c r="G16" s="143"/>
      <c r="H16" s="139"/>
      <c r="I16" s="280"/>
      <c r="J16" s="11"/>
      <c r="K16" s="11"/>
      <c r="L16" s="142"/>
      <c r="M16" s="139"/>
      <c r="N16" s="11"/>
      <c r="O16" s="11"/>
      <c r="P16" s="11"/>
      <c r="Q16" s="139"/>
      <c r="R16" s="11"/>
      <c r="S16" s="11"/>
      <c r="T16" s="11"/>
      <c r="U16" s="139"/>
      <c r="V16" s="11"/>
      <c r="W16" s="11"/>
      <c r="X16" s="11"/>
      <c r="Y16" s="139"/>
      <c r="Z16" s="11"/>
      <c r="AA16" s="11"/>
      <c r="AB16" s="11"/>
      <c r="AC16" s="139"/>
      <c r="AD16" s="11">
        <v>87213</v>
      </c>
      <c r="AE16" s="11">
        <v>94093</v>
      </c>
      <c r="AF16" s="11">
        <f t="shared" si="0"/>
        <v>6880</v>
      </c>
      <c r="AG16" s="139">
        <v>9</v>
      </c>
      <c r="AH16" s="11">
        <v>94766</v>
      </c>
      <c r="AI16" s="11">
        <v>105186</v>
      </c>
      <c r="AJ16" s="11">
        <f t="shared" si="1"/>
        <v>10420</v>
      </c>
      <c r="AK16" s="139">
        <v>9</v>
      </c>
      <c r="AL16" s="11">
        <v>114565</v>
      </c>
      <c r="AM16" s="11">
        <v>112594</v>
      </c>
      <c r="AN16" s="11">
        <f t="shared" si="2"/>
        <v>-1971</v>
      </c>
      <c r="AO16" s="139">
        <v>9</v>
      </c>
      <c r="AP16" s="11">
        <v>174336</v>
      </c>
      <c r="AQ16" s="11">
        <f>170451+2791</f>
        <v>173242</v>
      </c>
      <c r="AR16" s="11">
        <f t="shared" si="3"/>
        <v>-1094</v>
      </c>
      <c r="AS16" s="139">
        <v>9</v>
      </c>
      <c r="AT16" s="11">
        <v>153140</v>
      </c>
      <c r="AU16" s="11">
        <f>144546+5760</f>
        <v>150306</v>
      </c>
      <c r="AV16" s="11">
        <f t="shared" si="4"/>
        <v>-2834</v>
      </c>
    </row>
    <row r="17" spans="1:48" x14ac:dyDescent="0.25">
      <c r="A17" s="139">
        <v>10</v>
      </c>
      <c r="B17" s="11">
        <v>175752</v>
      </c>
      <c r="C17" s="11">
        <v>178206</v>
      </c>
      <c r="D17" s="11">
        <v>12903</v>
      </c>
      <c r="E17" s="11">
        <v>13835</v>
      </c>
      <c r="F17" s="11">
        <f t="shared" si="5"/>
        <v>3386</v>
      </c>
      <c r="G17" s="143"/>
      <c r="H17" s="139"/>
      <c r="I17" s="280"/>
      <c r="J17" s="11"/>
      <c r="K17" s="11"/>
      <c r="L17" s="142"/>
      <c r="M17" s="139"/>
      <c r="N17" s="11"/>
      <c r="O17" s="11"/>
      <c r="P17" s="11"/>
      <c r="Q17" s="139"/>
      <c r="R17" s="11"/>
      <c r="S17" s="11"/>
      <c r="T17" s="11"/>
      <c r="U17" s="139"/>
      <c r="V17" s="11"/>
      <c r="W17" s="11"/>
      <c r="X17" s="11"/>
      <c r="Y17" s="139"/>
      <c r="Z17" s="11"/>
      <c r="AA17" s="11"/>
      <c r="AB17" s="11"/>
      <c r="AC17" s="139"/>
      <c r="AD17" s="11">
        <v>85026</v>
      </c>
      <c r="AE17" s="11">
        <v>96676</v>
      </c>
      <c r="AF17" s="11">
        <f t="shared" si="0"/>
        <v>11650</v>
      </c>
      <c r="AG17" s="139">
        <v>10</v>
      </c>
      <c r="AH17" s="11">
        <v>112558</v>
      </c>
      <c r="AI17" s="11">
        <v>113310</v>
      </c>
      <c r="AJ17" s="11">
        <f t="shared" si="1"/>
        <v>752</v>
      </c>
      <c r="AK17" s="139">
        <v>10</v>
      </c>
      <c r="AL17" s="11">
        <v>114225</v>
      </c>
      <c r="AM17" s="11">
        <v>114599</v>
      </c>
      <c r="AN17" s="11">
        <f t="shared" si="2"/>
        <v>374</v>
      </c>
      <c r="AO17" s="139">
        <v>10</v>
      </c>
      <c r="AP17" s="11">
        <v>161862</v>
      </c>
      <c r="AQ17" s="11">
        <v>158717</v>
      </c>
      <c r="AR17" s="11">
        <f t="shared" si="3"/>
        <v>-3145</v>
      </c>
      <c r="AS17" s="139">
        <v>10</v>
      </c>
      <c r="AT17" s="11">
        <v>169575</v>
      </c>
      <c r="AU17" s="11">
        <v>170607</v>
      </c>
      <c r="AV17" s="11">
        <f t="shared" si="4"/>
        <v>1032</v>
      </c>
    </row>
    <row r="18" spans="1:48" x14ac:dyDescent="0.25">
      <c r="A18" s="139">
        <v>11</v>
      </c>
      <c r="B18" s="11">
        <v>162434</v>
      </c>
      <c r="C18" s="11">
        <v>165625</v>
      </c>
      <c r="D18" s="11">
        <v>13726</v>
      </c>
      <c r="E18" s="11">
        <v>13835</v>
      </c>
      <c r="F18" s="11">
        <f t="shared" si="5"/>
        <v>3300</v>
      </c>
      <c r="G18" s="143"/>
      <c r="H18" s="139"/>
      <c r="I18" s="11"/>
      <c r="J18" s="11"/>
      <c r="K18" s="11"/>
      <c r="L18" s="142"/>
      <c r="M18" s="139"/>
      <c r="N18" s="11"/>
      <c r="O18" s="11"/>
      <c r="P18" s="11"/>
      <c r="Q18" s="139"/>
      <c r="R18" s="11"/>
      <c r="S18" s="11"/>
      <c r="T18" s="11"/>
      <c r="U18" s="139"/>
      <c r="V18" s="11"/>
      <c r="W18" s="11"/>
      <c r="X18" s="11"/>
      <c r="Y18" s="139"/>
      <c r="Z18" s="11"/>
      <c r="AA18" s="11"/>
      <c r="AB18" s="11"/>
      <c r="AC18" s="139"/>
      <c r="AD18" s="11">
        <v>85017</v>
      </c>
      <c r="AE18" s="11">
        <v>82841</v>
      </c>
      <c r="AF18" s="11">
        <f t="shared" si="0"/>
        <v>-2176</v>
      </c>
      <c r="AG18" s="139">
        <v>11</v>
      </c>
      <c r="AH18" s="11">
        <v>101279</v>
      </c>
      <c r="AI18" s="11">
        <v>102214</v>
      </c>
      <c r="AJ18" s="11">
        <f t="shared" si="1"/>
        <v>935</v>
      </c>
      <c r="AK18" s="139">
        <v>11</v>
      </c>
      <c r="AL18" s="11">
        <v>115735</v>
      </c>
      <c r="AM18" s="11">
        <v>115494</v>
      </c>
      <c r="AN18" s="11">
        <f t="shared" si="2"/>
        <v>-241</v>
      </c>
      <c r="AO18" s="139">
        <v>11</v>
      </c>
      <c r="AP18" s="11">
        <v>184527</v>
      </c>
      <c r="AQ18" s="11">
        <v>185065</v>
      </c>
      <c r="AR18" s="11">
        <f t="shared" si="3"/>
        <v>538</v>
      </c>
      <c r="AS18" s="139">
        <v>11</v>
      </c>
      <c r="AT18" s="11">
        <v>176731</v>
      </c>
      <c r="AU18" s="11">
        <v>175819</v>
      </c>
      <c r="AV18" s="11">
        <f t="shared" si="4"/>
        <v>-912</v>
      </c>
    </row>
    <row r="19" spans="1:48" x14ac:dyDescent="0.25">
      <c r="A19" s="139">
        <v>12</v>
      </c>
      <c r="B19" s="11"/>
      <c r="C19" s="11"/>
      <c r="D19" s="11"/>
      <c r="E19" s="11"/>
      <c r="F19" s="11">
        <f t="shared" si="5"/>
        <v>0</v>
      </c>
      <c r="G19" s="143"/>
      <c r="H19" s="139"/>
      <c r="I19" s="11"/>
      <c r="J19" s="11"/>
      <c r="K19" s="11"/>
      <c r="L19" s="142"/>
      <c r="M19" s="139"/>
      <c r="N19" s="11"/>
      <c r="O19" s="11"/>
      <c r="P19" s="11"/>
      <c r="Q19" s="139"/>
      <c r="R19" s="11"/>
      <c r="S19" s="11"/>
      <c r="T19" s="11"/>
      <c r="U19" s="139"/>
      <c r="V19" s="11"/>
      <c r="W19" s="11"/>
      <c r="X19" s="11"/>
      <c r="Y19" s="139"/>
      <c r="Z19" s="11"/>
      <c r="AA19" s="11"/>
      <c r="AB19" s="11"/>
      <c r="AC19" s="139"/>
      <c r="AD19" s="11">
        <v>82741</v>
      </c>
      <c r="AE19" s="11">
        <v>88828</v>
      </c>
      <c r="AF19" s="11">
        <f t="shared" si="0"/>
        <v>6087</v>
      </c>
      <c r="AG19" s="139">
        <v>12</v>
      </c>
      <c r="AH19" s="11">
        <v>98830</v>
      </c>
      <c r="AI19" s="11">
        <v>100234</v>
      </c>
      <c r="AJ19" s="11">
        <f t="shared" si="1"/>
        <v>1404</v>
      </c>
      <c r="AK19" s="139">
        <v>12</v>
      </c>
      <c r="AL19" s="11">
        <v>114055</v>
      </c>
      <c r="AM19" s="11">
        <v>113964</v>
      </c>
      <c r="AN19" s="11">
        <f t="shared" si="2"/>
        <v>-91</v>
      </c>
      <c r="AO19" s="139">
        <v>12</v>
      </c>
      <c r="AP19" s="11">
        <v>182892</v>
      </c>
      <c r="AQ19" s="11">
        <v>187831</v>
      </c>
      <c r="AR19" s="11">
        <f t="shared" si="3"/>
        <v>4939</v>
      </c>
      <c r="AS19" s="139">
        <v>12</v>
      </c>
      <c r="AT19" s="11">
        <v>178779</v>
      </c>
      <c r="AU19" s="11">
        <v>174779</v>
      </c>
      <c r="AV19" s="11">
        <f t="shared" si="4"/>
        <v>-4000</v>
      </c>
    </row>
    <row r="20" spans="1:48" x14ac:dyDescent="0.25">
      <c r="A20" s="139">
        <v>13</v>
      </c>
      <c r="B20" s="11"/>
      <c r="C20" s="11"/>
      <c r="D20" s="11"/>
      <c r="E20" s="11"/>
      <c r="F20" s="11">
        <f t="shared" si="5"/>
        <v>0</v>
      </c>
      <c r="G20" s="144"/>
      <c r="H20" s="139"/>
      <c r="I20" s="11"/>
      <c r="J20" s="11"/>
      <c r="K20" s="11"/>
      <c r="L20" s="142"/>
      <c r="M20" s="139"/>
      <c r="N20" s="11"/>
      <c r="O20" s="11"/>
      <c r="P20" s="11"/>
      <c r="Q20" s="139"/>
      <c r="R20" s="11"/>
      <c r="S20" s="11"/>
      <c r="T20" s="11"/>
      <c r="U20" s="139"/>
      <c r="V20" s="11"/>
      <c r="W20" s="11"/>
      <c r="X20" s="11"/>
      <c r="Y20" s="139"/>
      <c r="Z20" s="11"/>
      <c r="AA20" s="11"/>
      <c r="AB20" s="11"/>
      <c r="AC20" s="139"/>
      <c r="AD20" s="11">
        <v>100290</v>
      </c>
      <c r="AE20" s="11">
        <v>103318</v>
      </c>
      <c r="AF20" s="11">
        <f t="shared" si="0"/>
        <v>3028</v>
      </c>
      <c r="AG20" s="139">
        <v>13</v>
      </c>
      <c r="AH20" s="11">
        <v>90169</v>
      </c>
      <c r="AI20" s="11">
        <v>90019</v>
      </c>
      <c r="AJ20" s="11">
        <f t="shared" si="1"/>
        <v>-150</v>
      </c>
      <c r="AK20" s="139">
        <v>13</v>
      </c>
      <c r="AL20" s="11">
        <v>117712</v>
      </c>
      <c r="AM20" s="11">
        <v>116959</v>
      </c>
      <c r="AN20" s="11">
        <f t="shared" si="2"/>
        <v>-753</v>
      </c>
      <c r="AO20" s="139">
        <v>13</v>
      </c>
      <c r="AP20" s="11">
        <v>175373</v>
      </c>
      <c r="AQ20" s="11">
        <v>175571</v>
      </c>
      <c r="AR20" s="11">
        <f t="shared" si="3"/>
        <v>198</v>
      </c>
      <c r="AS20" s="139">
        <v>13</v>
      </c>
      <c r="AT20" s="11">
        <v>163585</v>
      </c>
      <c r="AU20" s="11">
        <v>165793</v>
      </c>
      <c r="AV20" s="11">
        <f t="shared" si="4"/>
        <v>2208</v>
      </c>
    </row>
    <row r="21" spans="1:48" x14ac:dyDescent="0.25">
      <c r="A21" s="139">
        <v>14</v>
      </c>
      <c r="B21" s="11"/>
      <c r="C21" s="11"/>
      <c r="D21" s="11"/>
      <c r="E21" s="11"/>
      <c r="F21" s="11">
        <f t="shared" si="5"/>
        <v>0</v>
      </c>
      <c r="G21" s="142"/>
      <c r="H21" s="139"/>
      <c r="I21" s="11"/>
      <c r="J21" s="11"/>
      <c r="K21" s="11"/>
      <c r="L21" s="142"/>
      <c r="M21" s="139"/>
      <c r="N21" s="11"/>
      <c r="O21" s="11"/>
      <c r="P21" s="11"/>
      <c r="Q21" s="139"/>
      <c r="R21" s="11"/>
      <c r="S21" s="11"/>
      <c r="T21" s="11"/>
      <c r="U21" s="139"/>
      <c r="V21" s="11"/>
      <c r="W21" s="11"/>
      <c r="X21" s="11"/>
      <c r="Y21" s="139"/>
      <c r="Z21" s="11"/>
      <c r="AA21" s="11"/>
      <c r="AB21" s="11"/>
      <c r="AC21" s="139"/>
      <c r="AD21" s="11">
        <v>92454</v>
      </c>
      <c r="AE21" s="11">
        <v>90422</v>
      </c>
      <c r="AF21" s="11">
        <f t="shared" si="0"/>
        <v>-2032</v>
      </c>
      <c r="AG21" s="139">
        <v>14</v>
      </c>
      <c r="AH21" s="11">
        <v>80341</v>
      </c>
      <c r="AI21" s="11">
        <v>73685</v>
      </c>
      <c r="AJ21" s="11">
        <f t="shared" si="1"/>
        <v>-6656</v>
      </c>
      <c r="AK21" s="139">
        <v>14</v>
      </c>
      <c r="AL21" s="11">
        <v>99714</v>
      </c>
      <c r="AM21" s="11">
        <v>124528</v>
      </c>
      <c r="AN21" s="11">
        <f t="shared" si="2"/>
        <v>24814</v>
      </c>
      <c r="AO21" s="139">
        <v>14</v>
      </c>
      <c r="AP21" s="11">
        <v>174348</v>
      </c>
      <c r="AQ21" s="11">
        <f>174033+12</f>
        <v>174045</v>
      </c>
      <c r="AR21" s="11">
        <f t="shared" si="3"/>
        <v>-303</v>
      </c>
      <c r="AS21" s="139">
        <v>14</v>
      </c>
      <c r="AT21" s="11">
        <v>171172</v>
      </c>
      <c r="AU21" s="11">
        <v>170890</v>
      </c>
      <c r="AV21" s="11">
        <f t="shared" si="4"/>
        <v>-282</v>
      </c>
    </row>
    <row r="22" spans="1:48" x14ac:dyDescent="0.25">
      <c r="A22" s="139">
        <v>15</v>
      </c>
      <c r="B22" s="11"/>
      <c r="C22" s="11"/>
      <c r="D22" s="11"/>
      <c r="E22" s="11"/>
      <c r="F22" s="11">
        <f t="shared" si="5"/>
        <v>0</v>
      </c>
      <c r="G22" s="142"/>
      <c r="H22" s="139"/>
      <c r="I22" s="11"/>
      <c r="J22" s="11"/>
      <c r="K22" s="11"/>
      <c r="L22" s="142"/>
      <c r="M22" s="139"/>
      <c r="N22" s="11"/>
      <c r="O22" s="11"/>
      <c r="P22" s="11"/>
      <c r="Q22" s="139"/>
      <c r="R22" s="11"/>
      <c r="S22" s="11"/>
      <c r="T22" s="11"/>
      <c r="U22" s="139"/>
      <c r="V22" s="11"/>
      <c r="W22" s="11"/>
      <c r="X22" s="11"/>
      <c r="Y22" s="139"/>
      <c r="Z22" s="11"/>
      <c r="AA22" s="11"/>
      <c r="AB22" s="11"/>
      <c r="AC22" s="139"/>
      <c r="AD22" s="11">
        <v>92819</v>
      </c>
      <c r="AE22" s="11">
        <v>93953</v>
      </c>
      <c r="AF22" s="11">
        <f t="shared" si="0"/>
        <v>1134</v>
      </c>
      <c r="AG22" s="139">
        <v>15</v>
      </c>
      <c r="AH22" s="11">
        <v>100392</v>
      </c>
      <c r="AI22" s="11">
        <v>101034</v>
      </c>
      <c r="AJ22" s="11">
        <f t="shared" si="1"/>
        <v>642</v>
      </c>
      <c r="AK22" s="139">
        <v>15</v>
      </c>
      <c r="AL22" s="11">
        <v>120773</v>
      </c>
      <c r="AM22" s="11">
        <v>120718</v>
      </c>
      <c r="AN22" s="11">
        <f t="shared" si="2"/>
        <v>-55</v>
      </c>
      <c r="AO22" s="139">
        <v>15</v>
      </c>
      <c r="AP22" s="11">
        <v>171703</v>
      </c>
      <c r="AQ22" s="11">
        <f>164762+7841</f>
        <v>172603</v>
      </c>
      <c r="AR22" s="11">
        <f t="shared" si="3"/>
        <v>900</v>
      </c>
      <c r="AS22" s="139">
        <v>15</v>
      </c>
      <c r="AT22" s="11">
        <v>174118</v>
      </c>
      <c r="AU22" s="11">
        <v>173261</v>
      </c>
      <c r="AV22" s="11">
        <f t="shared" si="4"/>
        <v>-857</v>
      </c>
    </row>
    <row r="23" spans="1:48" x14ac:dyDescent="0.25">
      <c r="A23" s="145">
        <v>16</v>
      </c>
      <c r="B23" s="11"/>
      <c r="C23" s="11"/>
      <c r="D23" s="11"/>
      <c r="E23" s="11"/>
      <c r="F23" s="11">
        <f t="shared" si="5"/>
        <v>0</v>
      </c>
      <c r="G23" s="142"/>
      <c r="H23" s="145"/>
      <c r="I23" s="11"/>
      <c r="J23" s="11"/>
      <c r="K23" s="11"/>
      <c r="L23" s="142"/>
      <c r="M23" s="145"/>
      <c r="N23" s="11"/>
      <c r="O23" s="11"/>
      <c r="P23" s="11"/>
      <c r="Q23" s="145"/>
      <c r="R23" s="11"/>
      <c r="S23" s="11"/>
      <c r="T23" s="11"/>
      <c r="U23" s="145"/>
      <c r="V23" s="11"/>
      <c r="W23" s="11"/>
      <c r="X23" s="11"/>
      <c r="Y23" s="145"/>
      <c r="Z23" s="11"/>
      <c r="AA23" s="11"/>
      <c r="AB23" s="11"/>
      <c r="AC23" s="145"/>
      <c r="AD23" s="11">
        <v>68795</v>
      </c>
      <c r="AE23" s="11">
        <v>80010</v>
      </c>
      <c r="AF23" s="11">
        <f t="shared" si="0"/>
        <v>11215</v>
      </c>
      <c r="AG23" s="145">
        <v>16</v>
      </c>
      <c r="AH23" s="11">
        <v>97736</v>
      </c>
      <c r="AI23" s="11">
        <v>92818</v>
      </c>
      <c r="AJ23" s="11">
        <f t="shared" si="1"/>
        <v>-4918</v>
      </c>
      <c r="AK23" s="145">
        <v>16</v>
      </c>
      <c r="AL23" s="11">
        <v>100073</v>
      </c>
      <c r="AM23" s="11">
        <v>121937</v>
      </c>
      <c r="AN23" s="11">
        <f t="shared" si="2"/>
        <v>21864</v>
      </c>
      <c r="AO23" s="145">
        <v>16</v>
      </c>
      <c r="AP23" s="11">
        <v>171702</v>
      </c>
      <c r="AQ23" s="11">
        <f>169958+2000</f>
        <v>171958</v>
      </c>
      <c r="AR23" s="11">
        <f t="shared" si="3"/>
        <v>256</v>
      </c>
      <c r="AS23" s="145">
        <v>16</v>
      </c>
      <c r="AT23" s="11">
        <v>180047</v>
      </c>
      <c r="AU23" s="11">
        <v>182323</v>
      </c>
      <c r="AV23" s="11">
        <f t="shared" si="4"/>
        <v>2276</v>
      </c>
    </row>
    <row r="24" spans="1:48" x14ac:dyDescent="0.25">
      <c r="A24" s="146">
        <v>17</v>
      </c>
      <c r="B24" s="11"/>
      <c r="C24" s="11"/>
      <c r="D24" s="11"/>
      <c r="E24" s="11"/>
      <c r="F24" s="11">
        <f t="shared" si="5"/>
        <v>0</v>
      </c>
      <c r="G24" s="278"/>
      <c r="H24" s="146"/>
      <c r="I24" s="11"/>
      <c r="J24" s="11"/>
      <c r="K24" s="11"/>
      <c r="L24" s="142"/>
      <c r="M24" s="146"/>
      <c r="N24" s="11"/>
      <c r="O24" s="11"/>
      <c r="P24" s="11"/>
      <c r="Q24" s="146"/>
      <c r="R24" s="11"/>
      <c r="S24" s="11"/>
      <c r="T24" s="11"/>
      <c r="U24" s="146"/>
      <c r="V24" s="11"/>
      <c r="W24" s="11"/>
      <c r="X24" s="11"/>
      <c r="Y24" s="146"/>
      <c r="Z24" s="11"/>
      <c r="AA24" s="11"/>
      <c r="AB24" s="11"/>
      <c r="AC24" s="146"/>
      <c r="AD24" s="11">
        <v>90410</v>
      </c>
      <c r="AE24" s="11">
        <v>89096</v>
      </c>
      <c r="AF24" s="11">
        <f t="shared" si="0"/>
        <v>-1314</v>
      </c>
      <c r="AG24" s="146">
        <v>17</v>
      </c>
      <c r="AH24" s="11">
        <v>94766</v>
      </c>
      <c r="AI24" s="11">
        <v>94662</v>
      </c>
      <c r="AJ24" s="11">
        <f t="shared" si="1"/>
        <v>-104</v>
      </c>
      <c r="AK24" s="146">
        <v>17</v>
      </c>
      <c r="AL24" s="11">
        <v>125828</v>
      </c>
      <c r="AM24" s="11">
        <v>122594</v>
      </c>
      <c r="AN24" s="11">
        <f t="shared" si="2"/>
        <v>-3234</v>
      </c>
      <c r="AO24" s="146">
        <v>17</v>
      </c>
      <c r="AP24" s="11">
        <v>172644</v>
      </c>
      <c r="AQ24" s="11">
        <f>172264+339</f>
        <v>172603</v>
      </c>
      <c r="AR24" s="11">
        <f t="shared" si="3"/>
        <v>-41</v>
      </c>
      <c r="AS24" s="146">
        <v>17</v>
      </c>
      <c r="AT24" s="11">
        <v>170607</v>
      </c>
      <c r="AU24" s="11">
        <v>170445</v>
      </c>
      <c r="AV24" s="11">
        <f t="shared" si="4"/>
        <v>-162</v>
      </c>
    </row>
    <row r="25" spans="1:48" x14ac:dyDescent="0.25">
      <c r="A25" s="147" t="s">
        <v>53</v>
      </c>
      <c r="B25" s="11"/>
      <c r="C25" s="11"/>
      <c r="D25" s="11"/>
      <c r="E25" s="11"/>
      <c r="F25" s="11">
        <f t="shared" si="5"/>
        <v>0</v>
      </c>
      <c r="G25" s="333"/>
      <c r="H25" s="147"/>
      <c r="I25" s="11"/>
      <c r="J25" s="11"/>
      <c r="K25" s="11"/>
      <c r="L25" s="142"/>
      <c r="M25" s="147"/>
      <c r="N25" s="11"/>
      <c r="O25" s="11"/>
      <c r="P25" s="11"/>
      <c r="Q25" s="147"/>
      <c r="R25" s="11"/>
      <c r="S25" s="11"/>
      <c r="T25" s="11"/>
      <c r="U25" s="147"/>
      <c r="V25" s="11"/>
      <c r="W25" s="11"/>
      <c r="X25" s="11"/>
      <c r="Y25" s="147"/>
      <c r="Z25" s="11"/>
      <c r="AA25" s="11"/>
      <c r="AB25" s="11"/>
      <c r="AC25" s="147"/>
      <c r="AD25" s="11">
        <v>86855</v>
      </c>
      <c r="AE25" s="11">
        <v>87128</v>
      </c>
      <c r="AF25" s="11">
        <f t="shared" si="0"/>
        <v>273</v>
      </c>
      <c r="AG25" s="147" t="s">
        <v>53</v>
      </c>
      <c r="AH25" s="11">
        <v>90438</v>
      </c>
      <c r="AI25" s="11">
        <v>89668</v>
      </c>
      <c r="AJ25" s="11">
        <f t="shared" si="1"/>
        <v>-770</v>
      </c>
      <c r="AK25" s="147" t="s">
        <v>53</v>
      </c>
      <c r="AL25" s="11">
        <v>119514</v>
      </c>
      <c r="AM25" s="11">
        <v>120375</v>
      </c>
      <c r="AN25" s="11">
        <f t="shared" si="2"/>
        <v>861</v>
      </c>
      <c r="AO25" s="147" t="s">
        <v>53</v>
      </c>
      <c r="AP25" s="11">
        <v>175778</v>
      </c>
      <c r="AQ25" s="11">
        <v>172040</v>
      </c>
      <c r="AR25" s="11">
        <f t="shared" si="3"/>
        <v>-3738</v>
      </c>
      <c r="AS25" s="147" t="s">
        <v>53</v>
      </c>
      <c r="AT25" s="11">
        <v>166103</v>
      </c>
      <c r="AU25" s="11">
        <v>167903</v>
      </c>
      <c r="AV25" s="11">
        <f t="shared" si="4"/>
        <v>1800</v>
      </c>
    </row>
    <row r="26" spans="1:48" x14ac:dyDescent="0.25">
      <c r="A26" s="145">
        <v>19</v>
      </c>
      <c r="B26" s="11"/>
      <c r="C26" s="11"/>
      <c r="D26" s="11"/>
      <c r="E26" s="11"/>
      <c r="F26" s="11">
        <f t="shared" si="5"/>
        <v>0</v>
      </c>
      <c r="G26" s="144"/>
      <c r="H26" s="145"/>
      <c r="I26" s="11"/>
      <c r="J26" s="11"/>
      <c r="K26" s="11"/>
      <c r="L26" s="142"/>
      <c r="M26" s="145"/>
      <c r="N26" s="11"/>
      <c r="O26" s="11"/>
      <c r="P26" s="11"/>
      <c r="Q26" s="145"/>
      <c r="R26" s="11"/>
      <c r="S26" s="11"/>
      <c r="T26" s="11"/>
      <c r="U26" s="145"/>
      <c r="V26" s="11"/>
      <c r="W26" s="11"/>
      <c r="X26" s="11"/>
      <c r="Y26" s="145"/>
      <c r="Z26" s="11"/>
      <c r="AA26" s="11"/>
      <c r="AB26" s="11"/>
      <c r="AC26" s="145"/>
      <c r="AD26" s="11">
        <v>90382</v>
      </c>
      <c r="AE26" s="11">
        <v>91513</v>
      </c>
      <c r="AF26" s="11">
        <f t="shared" si="0"/>
        <v>1131</v>
      </c>
      <c r="AG26" s="145">
        <v>19</v>
      </c>
      <c r="AH26" s="11">
        <v>90454</v>
      </c>
      <c r="AI26" s="11">
        <v>90980</v>
      </c>
      <c r="AJ26" s="11">
        <f t="shared" si="1"/>
        <v>526</v>
      </c>
      <c r="AK26" s="145">
        <v>19</v>
      </c>
      <c r="AL26" s="11">
        <v>112366</v>
      </c>
      <c r="AM26" s="11">
        <v>112335</v>
      </c>
      <c r="AN26" s="11">
        <f t="shared" si="2"/>
        <v>-31</v>
      </c>
      <c r="AO26" s="145">
        <v>19</v>
      </c>
      <c r="AP26" s="11">
        <v>178730</v>
      </c>
      <c r="AQ26" s="11">
        <f>160337+5958</f>
        <v>166295</v>
      </c>
      <c r="AR26" s="11">
        <f t="shared" si="3"/>
        <v>-12435</v>
      </c>
      <c r="AS26" s="145">
        <v>19</v>
      </c>
      <c r="AT26" s="11">
        <v>175589</v>
      </c>
      <c r="AU26" s="11">
        <v>176446</v>
      </c>
      <c r="AV26" s="11">
        <f t="shared" si="4"/>
        <v>857</v>
      </c>
    </row>
    <row r="27" spans="1:48" x14ac:dyDescent="0.25">
      <c r="A27" s="146">
        <v>20</v>
      </c>
      <c r="B27" s="11"/>
      <c r="C27" s="11"/>
      <c r="D27" s="11"/>
      <c r="E27" s="11"/>
      <c r="F27" s="11">
        <f t="shared" si="5"/>
        <v>0</v>
      </c>
      <c r="G27" s="148"/>
      <c r="H27" s="146"/>
      <c r="I27" s="11"/>
      <c r="J27" s="11"/>
      <c r="K27" s="11"/>
      <c r="L27" s="142"/>
      <c r="M27" s="146"/>
      <c r="N27" s="11"/>
      <c r="O27" s="11"/>
      <c r="P27" s="11"/>
      <c r="Q27" s="146"/>
      <c r="R27" s="11"/>
      <c r="S27" s="11"/>
      <c r="T27" s="11"/>
      <c r="U27" s="146"/>
      <c r="V27" s="11"/>
      <c r="W27" s="11"/>
      <c r="X27" s="11"/>
      <c r="Y27" s="146"/>
      <c r="Z27" s="11"/>
      <c r="AA27" s="11"/>
      <c r="AB27" s="11"/>
      <c r="AC27" s="146"/>
      <c r="AD27" s="11">
        <v>101529</v>
      </c>
      <c r="AE27" s="11">
        <v>104520</v>
      </c>
      <c r="AF27" s="11">
        <f t="shared" si="0"/>
        <v>2991</v>
      </c>
      <c r="AG27" s="146">
        <v>20</v>
      </c>
      <c r="AH27" s="11">
        <v>96601</v>
      </c>
      <c r="AI27" s="11">
        <v>98051</v>
      </c>
      <c r="AJ27" s="11">
        <f t="shared" si="1"/>
        <v>1450</v>
      </c>
      <c r="AK27" s="146">
        <v>20</v>
      </c>
      <c r="AL27" s="11">
        <v>131022</v>
      </c>
      <c r="AM27" s="11">
        <v>131761</v>
      </c>
      <c r="AN27" s="11">
        <f t="shared" si="2"/>
        <v>739</v>
      </c>
      <c r="AO27" s="146">
        <v>20</v>
      </c>
      <c r="AP27" s="11">
        <v>170615</v>
      </c>
      <c r="AQ27" s="11">
        <f>158124+2541</f>
        <v>160665</v>
      </c>
      <c r="AR27" s="11">
        <f t="shared" si="3"/>
        <v>-9950</v>
      </c>
      <c r="AS27" s="146">
        <v>20</v>
      </c>
      <c r="AT27" s="11">
        <v>173880</v>
      </c>
      <c r="AU27" s="11">
        <v>174805</v>
      </c>
      <c r="AV27" s="11">
        <f t="shared" si="4"/>
        <v>925</v>
      </c>
    </row>
    <row r="28" spans="1:48" x14ac:dyDescent="0.25">
      <c r="A28" s="149">
        <v>21</v>
      </c>
      <c r="B28" s="150"/>
      <c r="C28" s="150"/>
      <c r="D28" s="150"/>
      <c r="E28" s="150"/>
      <c r="F28" s="11">
        <f t="shared" si="5"/>
        <v>0</v>
      </c>
      <c r="G28" s="151"/>
      <c r="H28" s="149"/>
      <c r="I28" s="150"/>
      <c r="J28" s="150"/>
      <c r="K28" s="11"/>
      <c r="L28" s="142"/>
      <c r="M28" s="149"/>
      <c r="N28" s="150"/>
      <c r="O28" s="150"/>
      <c r="P28" s="11"/>
      <c r="Q28" s="149"/>
      <c r="R28" s="150"/>
      <c r="S28" s="150"/>
      <c r="T28" s="11"/>
      <c r="U28" s="149"/>
      <c r="V28" s="150"/>
      <c r="W28" s="150"/>
      <c r="X28" s="11"/>
      <c r="Y28" s="149"/>
      <c r="Z28" s="150"/>
      <c r="AA28" s="150"/>
      <c r="AB28" s="11"/>
      <c r="AC28" s="149"/>
      <c r="AD28" s="150">
        <v>92772</v>
      </c>
      <c r="AE28" s="150">
        <v>101229</v>
      </c>
      <c r="AF28" s="11">
        <f t="shared" si="0"/>
        <v>8457</v>
      </c>
      <c r="AG28" s="149">
        <v>21</v>
      </c>
      <c r="AH28" s="150">
        <v>91965</v>
      </c>
      <c r="AI28" s="150">
        <f>102636+108</f>
        <v>102744</v>
      </c>
      <c r="AJ28" s="11">
        <f t="shared" si="1"/>
        <v>10779</v>
      </c>
      <c r="AK28" s="149">
        <v>21</v>
      </c>
      <c r="AL28" s="150">
        <v>126551</v>
      </c>
      <c r="AM28" s="150">
        <v>126375</v>
      </c>
      <c r="AN28" s="11">
        <f t="shared" si="2"/>
        <v>-176</v>
      </c>
      <c r="AO28" s="149">
        <v>21</v>
      </c>
      <c r="AP28" s="150">
        <v>162253</v>
      </c>
      <c r="AQ28" s="150">
        <v>161166</v>
      </c>
      <c r="AR28" s="11">
        <f t="shared" si="3"/>
        <v>-1087</v>
      </c>
      <c r="AS28" s="149">
        <v>21</v>
      </c>
      <c r="AT28" s="150">
        <v>177344</v>
      </c>
      <c r="AU28" s="150">
        <v>181409</v>
      </c>
      <c r="AV28" s="11">
        <f t="shared" si="4"/>
        <v>4065</v>
      </c>
    </row>
    <row r="29" spans="1:48" x14ac:dyDescent="0.25">
      <c r="A29" s="149">
        <v>22</v>
      </c>
      <c r="B29" s="150"/>
      <c r="C29" s="150"/>
      <c r="D29" s="150"/>
      <c r="E29" s="150"/>
      <c r="F29" s="11">
        <f t="shared" si="5"/>
        <v>0</v>
      </c>
      <c r="G29" s="151"/>
      <c r="H29" s="149"/>
      <c r="I29" s="150"/>
      <c r="J29" s="150"/>
      <c r="K29" s="11"/>
      <c r="L29" s="142"/>
      <c r="M29" s="149"/>
      <c r="N29" s="150"/>
      <c r="O29" s="150"/>
      <c r="P29" s="11"/>
      <c r="Q29" s="149"/>
      <c r="R29" s="150"/>
      <c r="S29" s="150"/>
      <c r="T29" s="11"/>
      <c r="U29" s="149"/>
      <c r="V29" s="150"/>
      <c r="W29" s="150"/>
      <c r="X29" s="11"/>
      <c r="Y29" s="149"/>
      <c r="Z29" s="150"/>
      <c r="AA29" s="150"/>
      <c r="AB29" s="11"/>
      <c r="AC29" s="149"/>
      <c r="AD29" s="150">
        <v>93405</v>
      </c>
      <c r="AE29" s="150">
        <v>100368</v>
      </c>
      <c r="AF29" s="11">
        <f t="shared" si="0"/>
        <v>6963</v>
      </c>
      <c r="AG29" s="149">
        <v>22</v>
      </c>
      <c r="AH29" s="150">
        <v>103207</v>
      </c>
      <c r="AI29" s="150">
        <v>116825</v>
      </c>
      <c r="AJ29" s="11">
        <f t="shared" si="1"/>
        <v>13618</v>
      </c>
      <c r="AK29" s="149">
        <v>22</v>
      </c>
      <c r="AL29" s="150">
        <v>131105</v>
      </c>
      <c r="AM29" s="150">
        <v>131629</v>
      </c>
      <c r="AN29" s="11">
        <f t="shared" si="2"/>
        <v>524</v>
      </c>
      <c r="AO29" s="149">
        <v>22</v>
      </c>
      <c r="AP29" s="150">
        <v>131802</v>
      </c>
      <c r="AQ29" s="150">
        <v>131356</v>
      </c>
      <c r="AR29" s="11">
        <f t="shared" si="3"/>
        <v>-446</v>
      </c>
      <c r="AS29" s="149">
        <v>22</v>
      </c>
      <c r="AT29" s="150">
        <v>174250</v>
      </c>
      <c r="AU29" s="150">
        <v>175461</v>
      </c>
      <c r="AV29" s="11">
        <f t="shared" si="4"/>
        <v>1211</v>
      </c>
    </row>
    <row r="30" spans="1:48" x14ac:dyDescent="0.25">
      <c r="A30" s="149">
        <v>23</v>
      </c>
      <c r="B30" s="150"/>
      <c r="C30" s="150"/>
      <c r="D30" s="150"/>
      <c r="E30" s="150"/>
      <c r="F30" s="11">
        <f t="shared" si="5"/>
        <v>0</v>
      </c>
      <c r="G30" s="151"/>
      <c r="H30" s="149"/>
      <c r="I30" s="150"/>
      <c r="J30" s="150"/>
      <c r="K30" s="11"/>
      <c r="L30" s="142"/>
      <c r="M30" s="149"/>
      <c r="N30" s="150"/>
      <c r="O30" s="150"/>
      <c r="P30" s="11"/>
      <c r="Q30" s="149"/>
      <c r="R30" s="150"/>
      <c r="S30" s="150"/>
      <c r="T30" s="11"/>
      <c r="U30" s="149"/>
      <c r="V30" s="150"/>
      <c r="W30" s="150"/>
      <c r="X30" s="11"/>
      <c r="Y30" s="149"/>
      <c r="Z30" s="150"/>
      <c r="AA30" s="150"/>
      <c r="AB30" s="11"/>
      <c r="AC30" s="149"/>
      <c r="AD30" s="150">
        <v>87752</v>
      </c>
      <c r="AE30" s="150">
        <v>85600</v>
      </c>
      <c r="AF30" s="11">
        <f t="shared" si="0"/>
        <v>-2152</v>
      </c>
      <c r="AG30" s="149">
        <v>23</v>
      </c>
      <c r="AH30" s="150">
        <v>100407</v>
      </c>
      <c r="AI30" s="150">
        <v>89676</v>
      </c>
      <c r="AJ30" s="11">
        <f t="shared" si="1"/>
        <v>-10731</v>
      </c>
      <c r="AK30" s="149">
        <v>23</v>
      </c>
      <c r="AL30" s="150">
        <v>122167</v>
      </c>
      <c r="AM30" s="150">
        <v>121764</v>
      </c>
      <c r="AN30" s="11">
        <f t="shared" si="2"/>
        <v>-403</v>
      </c>
      <c r="AO30" s="149">
        <v>23</v>
      </c>
      <c r="AP30" s="150">
        <v>159515</v>
      </c>
      <c r="AQ30" s="150">
        <v>160435</v>
      </c>
      <c r="AR30" s="11">
        <f t="shared" si="3"/>
        <v>920</v>
      </c>
      <c r="AS30" s="149">
        <v>23</v>
      </c>
      <c r="AT30" s="150">
        <v>176744</v>
      </c>
      <c r="AU30" s="150">
        <f>181302+167</f>
        <v>181469</v>
      </c>
      <c r="AV30" s="11">
        <f t="shared" si="4"/>
        <v>4725</v>
      </c>
    </row>
    <row r="31" spans="1:48" x14ac:dyDescent="0.25">
      <c r="A31" s="149">
        <v>24</v>
      </c>
      <c r="B31" s="150"/>
      <c r="C31" s="150"/>
      <c r="D31" s="150"/>
      <c r="E31" s="150"/>
      <c r="F31" s="11">
        <f t="shared" si="5"/>
        <v>0</v>
      </c>
      <c r="G31" s="151"/>
      <c r="H31" s="149"/>
      <c r="I31" s="150"/>
      <c r="J31" s="150"/>
      <c r="K31" s="11"/>
      <c r="L31" s="142"/>
      <c r="M31" s="149"/>
      <c r="N31" s="150"/>
      <c r="O31" s="150"/>
      <c r="P31" s="11"/>
      <c r="Q31" s="149"/>
      <c r="R31" s="150"/>
      <c r="S31" s="150"/>
      <c r="T31" s="11"/>
      <c r="U31" s="149"/>
      <c r="V31" s="150"/>
      <c r="W31" s="150"/>
      <c r="X31" s="11"/>
      <c r="Y31" s="149"/>
      <c r="Z31" s="150"/>
      <c r="AA31" s="150"/>
      <c r="AB31" s="11"/>
      <c r="AC31" s="149"/>
      <c r="AD31" s="150">
        <v>97761</v>
      </c>
      <c r="AE31" s="150">
        <v>97012</v>
      </c>
      <c r="AF31" s="11">
        <f t="shared" si="0"/>
        <v>-749</v>
      </c>
      <c r="AG31" s="149">
        <v>24</v>
      </c>
      <c r="AH31" s="150">
        <v>94496</v>
      </c>
      <c r="AI31" s="150">
        <v>96183</v>
      </c>
      <c r="AJ31" s="11">
        <f t="shared" si="1"/>
        <v>1687</v>
      </c>
      <c r="AK31" s="149">
        <v>24</v>
      </c>
      <c r="AL31" s="150">
        <v>127269</v>
      </c>
      <c r="AM31" s="150">
        <v>126812</v>
      </c>
      <c r="AN31" s="11">
        <f t="shared" si="2"/>
        <v>-457</v>
      </c>
      <c r="AO31" s="149">
        <v>24</v>
      </c>
      <c r="AP31" s="150">
        <v>174216</v>
      </c>
      <c r="AQ31" s="150">
        <v>173432</v>
      </c>
      <c r="AR31" s="11">
        <f t="shared" si="3"/>
        <v>-784</v>
      </c>
      <c r="AS31" s="149">
        <v>24</v>
      </c>
      <c r="AT31" s="150">
        <v>181093</v>
      </c>
      <c r="AU31" s="150">
        <v>179131</v>
      </c>
      <c r="AV31" s="11">
        <f t="shared" si="4"/>
        <v>-1962</v>
      </c>
    </row>
    <row r="32" spans="1:48" x14ac:dyDescent="0.25">
      <c r="A32" s="149">
        <v>25</v>
      </c>
      <c r="B32" s="150"/>
      <c r="C32" s="150"/>
      <c r="D32" s="150"/>
      <c r="E32" s="150"/>
      <c r="F32" s="11">
        <f t="shared" si="5"/>
        <v>0</v>
      </c>
      <c r="G32" s="151"/>
      <c r="H32" s="149"/>
      <c r="I32" s="150"/>
      <c r="J32" s="150"/>
      <c r="K32" s="11"/>
      <c r="L32" s="142"/>
      <c r="M32" s="149"/>
      <c r="N32" s="150"/>
      <c r="O32" s="150"/>
      <c r="P32" s="11"/>
      <c r="Q32" s="149"/>
      <c r="R32" s="150"/>
      <c r="S32" s="150"/>
      <c r="T32" s="11"/>
      <c r="U32" s="149"/>
      <c r="V32" s="150"/>
      <c r="W32" s="150"/>
      <c r="X32" s="11"/>
      <c r="Y32" s="149"/>
      <c r="Z32" s="150"/>
      <c r="AA32" s="150"/>
      <c r="AB32" s="11"/>
      <c r="AC32" s="149"/>
      <c r="AD32" s="150">
        <v>103695</v>
      </c>
      <c r="AE32" s="150">
        <v>93370</v>
      </c>
      <c r="AF32" s="11">
        <f t="shared" si="0"/>
        <v>-10325</v>
      </c>
      <c r="AG32" s="149">
        <v>25</v>
      </c>
      <c r="AH32" s="150">
        <v>94209</v>
      </c>
      <c r="AI32" s="150">
        <v>96204</v>
      </c>
      <c r="AJ32" s="11">
        <f t="shared" si="1"/>
        <v>1995</v>
      </c>
      <c r="AK32" s="149">
        <v>25</v>
      </c>
      <c r="AL32" s="150">
        <v>118154</v>
      </c>
      <c r="AM32" s="150">
        <v>117446</v>
      </c>
      <c r="AN32" s="11">
        <f t="shared" si="2"/>
        <v>-708</v>
      </c>
      <c r="AO32" s="149">
        <v>25</v>
      </c>
      <c r="AP32" s="150">
        <v>150579</v>
      </c>
      <c r="AQ32" s="150">
        <v>148972</v>
      </c>
      <c r="AR32" s="11">
        <f t="shared" si="3"/>
        <v>-1607</v>
      </c>
      <c r="AS32" s="149">
        <v>25</v>
      </c>
      <c r="AT32" s="150">
        <v>163865</v>
      </c>
      <c r="AU32" s="150">
        <v>159045</v>
      </c>
      <c r="AV32" s="11">
        <f t="shared" si="4"/>
        <v>-4820</v>
      </c>
    </row>
    <row r="33" spans="1:52" x14ac:dyDescent="0.25">
      <c r="A33" s="149">
        <v>26</v>
      </c>
      <c r="B33" s="150"/>
      <c r="C33" s="150"/>
      <c r="D33" s="150"/>
      <c r="E33" s="150"/>
      <c r="F33" s="11">
        <f t="shared" si="5"/>
        <v>0</v>
      </c>
      <c r="G33" s="151"/>
      <c r="H33" s="149"/>
      <c r="I33" s="150"/>
      <c r="J33" s="150"/>
      <c r="K33" s="11"/>
      <c r="L33" s="142"/>
      <c r="M33" s="149"/>
      <c r="N33" s="150"/>
      <c r="O33" s="150"/>
      <c r="P33" s="11"/>
      <c r="Q33" s="149"/>
      <c r="R33" s="150"/>
      <c r="S33" s="150"/>
      <c r="T33" s="11"/>
      <c r="U33" s="149"/>
      <c r="V33" s="150"/>
      <c r="W33" s="150"/>
      <c r="X33" s="11"/>
      <c r="Y33" s="149"/>
      <c r="Z33" s="150"/>
      <c r="AA33" s="150"/>
      <c r="AB33" s="11"/>
      <c r="AC33" s="149"/>
      <c r="AD33" s="150">
        <v>90853</v>
      </c>
      <c r="AE33" s="150">
        <v>90587</v>
      </c>
      <c r="AF33" s="11">
        <f t="shared" si="0"/>
        <v>-266</v>
      </c>
      <c r="AG33" s="149">
        <v>26</v>
      </c>
      <c r="AH33" s="150">
        <v>96535</v>
      </c>
      <c r="AI33" s="150">
        <v>96204</v>
      </c>
      <c r="AJ33" s="11">
        <f t="shared" si="1"/>
        <v>-331</v>
      </c>
      <c r="AK33" s="149">
        <v>26</v>
      </c>
      <c r="AL33" s="150">
        <v>112452</v>
      </c>
      <c r="AM33" s="150">
        <v>112088</v>
      </c>
      <c r="AN33" s="11">
        <f t="shared" si="2"/>
        <v>-364</v>
      </c>
      <c r="AO33" s="149">
        <v>26</v>
      </c>
      <c r="AP33" s="150">
        <v>149071</v>
      </c>
      <c r="AQ33" s="150">
        <v>148972</v>
      </c>
      <c r="AR33" s="11">
        <f t="shared" si="3"/>
        <v>-99</v>
      </c>
      <c r="AS33" s="149">
        <v>26</v>
      </c>
      <c r="AT33" s="150">
        <v>169162</v>
      </c>
      <c r="AU33" s="150">
        <v>168888</v>
      </c>
      <c r="AV33" s="11">
        <f t="shared" si="4"/>
        <v>-274</v>
      </c>
    </row>
    <row r="34" spans="1:52" x14ac:dyDescent="0.25">
      <c r="A34" s="149">
        <v>27</v>
      </c>
      <c r="B34" s="150"/>
      <c r="C34" s="150"/>
      <c r="D34" s="150"/>
      <c r="E34" s="150"/>
      <c r="F34" s="11">
        <f t="shared" si="5"/>
        <v>0</v>
      </c>
      <c r="G34" s="151"/>
      <c r="H34" s="149"/>
      <c r="I34" s="150"/>
      <c r="J34" s="150"/>
      <c r="K34" s="11"/>
      <c r="L34" s="142"/>
      <c r="M34" s="149"/>
      <c r="N34" s="150"/>
      <c r="O34" s="150"/>
      <c r="P34" s="11"/>
      <c r="Q34" s="149"/>
      <c r="R34" s="150"/>
      <c r="S34" s="150"/>
      <c r="T34" s="11"/>
      <c r="U34" s="149"/>
      <c r="V34" s="150"/>
      <c r="W34" s="150"/>
      <c r="X34" s="11"/>
      <c r="Y34" s="149"/>
      <c r="Z34" s="150"/>
      <c r="AA34" s="150"/>
      <c r="AB34" s="11"/>
      <c r="AC34" s="149"/>
      <c r="AD34" s="150">
        <v>88917</v>
      </c>
      <c r="AE34" s="150">
        <v>89704</v>
      </c>
      <c r="AF34" s="11">
        <f t="shared" si="0"/>
        <v>787</v>
      </c>
      <c r="AG34" s="149">
        <v>27</v>
      </c>
      <c r="AH34" s="150">
        <v>95775</v>
      </c>
      <c r="AI34" s="150">
        <v>96204</v>
      </c>
      <c r="AJ34" s="11">
        <f t="shared" si="1"/>
        <v>429</v>
      </c>
      <c r="AK34" s="149">
        <v>27</v>
      </c>
      <c r="AL34" s="150">
        <v>114295</v>
      </c>
      <c r="AM34" s="150">
        <v>118780</v>
      </c>
      <c r="AN34" s="11">
        <f t="shared" si="2"/>
        <v>4485</v>
      </c>
      <c r="AO34" s="149">
        <v>27</v>
      </c>
      <c r="AP34" s="150">
        <v>131684</v>
      </c>
      <c r="AQ34" s="150">
        <v>148972</v>
      </c>
      <c r="AR34" s="11">
        <f t="shared" si="3"/>
        <v>17288</v>
      </c>
      <c r="AS34" s="149">
        <v>27</v>
      </c>
      <c r="AT34" s="150">
        <v>163558</v>
      </c>
      <c r="AU34" s="150">
        <v>161498</v>
      </c>
      <c r="AV34" s="11">
        <f t="shared" si="4"/>
        <v>-2060</v>
      </c>
    </row>
    <row r="35" spans="1:52" x14ac:dyDescent="0.25">
      <c r="A35" s="149">
        <v>28</v>
      </c>
      <c r="B35" s="150"/>
      <c r="C35" s="150"/>
      <c r="D35" s="150"/>
      <c r="E35" s="150"/>
      <c r="F35" s="11">
        <f t="shared" si="5"/>
        <v>0</v>
      </c>
      <c r="G35" s="151"/>
      <c r="H35" s="149"/>
      <c r="I35" s="150"/>
      <c r="J35" s="150"/>
      <c r="K35" s="11"/>
      <c r="L35" s="142"/>
      <c r="M35" s="149"/>
      <c r="N35" s="150"/>
      <c r="O35" s="150"/>
      <c r="P35" s="11"/>
      <c r="Q35" s="149"/>
      <c r="R35" s="150"/>
      <c r="S35" s="150"/>
      <c r="T35" s="11"/>
      <c r="U35" s="149"/>
      <c r="V35" s="150"/>
      <c r="W35" s="150"/>
      <c r="X35" s="11"/>
      <c r="Y35" s="149"/>
      <c r="Z35" s="150"/>
      <c r="AA35" s="150"/>
      <c r="AB35" s="11"/>
      <c r="AC35" s="149"/>
      <c r="AD35" s="150">
        <v>90830</v>
      </c>
      <c r="AE35" s="150">
        <v>89704</v>
      </c>
      <c r="AF35" s="11">
        <f t="shared" si="0"/>
        <v>-1126</v>
      </c>
      <c r="AG35" s="149">
        <v>28</v>
      </c>
      <c r="AH35" s="150">
        <v>83640</v>
      </c>
      <c r="AI35" s="150">
        <v>84420</v>
      </c>
      <c r="AJ35" s="11">
        <f t="shared" si="1"/>
        <v>780</v>
      </c>
      <c r="AK35" s="149">
        <v>28</v>
      </c>
      <c r="AL35" s="150">
        <v>117326</v>
      </c>
      <c r="AM35" s="150">
        <v>116198</v>
      </c>
      <c r="AN35" s="11">
        <f t="shared" si="2"/>
        <v>-1128</v>
      </c>
      <c r="AO35" s="149">
        <v>28</v>
      </c>
      <c r="AP35" s="150">
        <v>151053</v>
      </c>
      <c r="AQ35" s="150">
        <v>148972</v>
      </c>
      <c r="AR35" s="11">
        <f t="shared" si="3"/>
        <v>-2081</v>
      </c>
      <c r="AS35" s="149">
        <v>28</v>
      </c>
      <c r="AT35" s="150">
        <v>159141</v>
      </c>
      <c r="AU35" s="150">
        <f>158436+50</f>
        <v>158486</v>
      </c>
      <c r="AV35" s="11">
        <f t="shared" si="4"/>
        <v>-655</v>
      </c>
    </row>
    <row r="36" spans="1:52" x14ac:dyDescent="0.25">
      <c r="A36" s="149">
        <v>29</v>
      </c>
      <c r="B36" s="150"/>
      <c r="C36" s="150"/>
      <c r="D36" s="150"/>
      <c r="E36" s="150"/>
      <c r="F36" s="11">
        <f t="shared" si="5"/>
        <v>0</v>
      </c>
      <c r="G36" s="151"/>
      <c r="H36" s="149"/>
      <c r="I36" s="150"/>
      <c r="J36" s="150"/>
      <c r="K36" s="11"/>
      <c r="L36" s="142"/>
      <c r="M36" s="149"/>
      <c r="N36" s="150"/>
      <c r="O36" s="150"/>
      <c r="P36" s="11"/>
      <c r="Q36" s="149"/>
      <c r="R36" s="150"/>
      <c r="S36" s="150"/>
      <c r="T36" s="11"/>
      <c r="U36" s="149"/>
      <c r="V36" s="150"/>
      <c r="W36" s="150"/>
      <c r="X36" s="11"/>
      <c r="Y36" s="149"/>
      <c r="Z36" s="150"/>
      <c r="AA36" s="150"/>
      <c r="AB36" s="11"/>
      <c r="AC36" s="149"/>
      <c r="AD36" s="150">
        <v>98826</v>
      </c>
      <c r="AE36" s="150">
        <v>98044</v>
      </c>
      <c r="AF36" s="11">
        <f t="shared" si="0"/>
        <v>-782</v>
      </c>
      <c r="AG36" s="149">
        <v>29</v>
      </c>
      <c r="AH36" s="150">
        <v>72972</v>
      </c>
      <c r="AI36" s="150">
        <v>84163</v>
      </c>
      <c r="AJ36" s="11">
        <f t="shared" si="1"/>
        <v>11191</v>
      </c>
      <c r="AK36" s="149">
        <v>29</v>
      </c>
      <c r="AL36" s="150">
        <v>113125</v>
      </c>
      <c r="AM36" s="150">
        <v>111409</v>
      </c>
      <c r="AN36" s="11">
        <f t="shared" si="2"/>
        <v>-1716</v>
      </c>
      <c r="AO36" s="149">
        <v>29</v>
      </c>
      <c r="AP36" s="150">
        <v>149288</v>
      </c>
      <c r="AQ36" s="150">
        <v>148880</v>
      </c>
      <c r="AR36" s="11">
        <f t="shared" si="3"/>
        <v>-408</v>
      </c>
      <c r="AS36" s="149">
        <v>29</v>
      </c>
      <c r="AT36" s="150">
        <v>160416</v>
      </c>
      <c r="AU36" s="150">
        <v>159760</v>
      </c>
      <c r="AV36" s="11">
        <f t="shared" si="4"/>
        <v>-656</v>
      </c>
    </row>
    <row r="37" spans="1:52" x14ac:dyDescent="0.25">
      <c r="A37" s="149">
        <v>30</v>
      </c>
      <c r="B37" s="150"/>
      <c r="C37" s="150"/>
      <c r="D37" s="150"/>
      <c r="E37" s="150"/>
      <c r="F37" s="11">
        <f t="shared" si="5"/>
        <v>0</v>
      </c>
      <c r="G37" s="151"/>
      <c r="H37" s="149"/>
      <c r="I37" s="150"/>
      <c r="J37" s="150"/>
      <c r="K37" s="11"/>
      <c r="L37" s="142"/>
      <c r="M37" s="149"/>
      <c r="N37" s="150"/>
      <c r="O37" s="150"/>
      <c r="P37" s="11"/>
      <c r="Q37" s="149"/>
      <c r="R37" s="150"/>
      <c r="S37" s="150"/>
      <c r="T37" s="11"/>
      <c r="U37" s="149"/>
      <c r="V37" s="150"/>
      <c r="W37" s="150"/>
      <c r="X37" s="11"/>
      <c r="Y37" s="149"/>
      <c r="Z37" s="150"/>
      <c r="AA37" s="150"/>
      <c r="AB37" s="11"/>
      <c r="AC37" s="149"/>
      <c r="AD37" s="150">
        <v>82028</v>
      </c>
      <c r="AE37" s="150">
        <v>86837</v>
      </c>
      <c r="AF37" s="11">
        <f t="shared" si="0"/>
        <v>4809</v>
      </c>
      <c r="AG37" s="149">
        <v>30</v>
      </c>
      <c r="AH37" s="150">
        <v>98006</v>
      </c>
      <c r="AI37" s="150">
        <v>99181</v>
      </c>
      <c r="AJ37" s="11">
        <f t="shared" si="1"/>
        <v>1175</v>
      </c>
      <c r="AK37" s="149">
        <v>30</v>
      </c>
      <c r="AL37" s="150">
        <v>123719</v>
      </c>
      <c r="AM37" s="150">
        <v>122461</v>
      </c>
      <c r="AN37" s="11">
        <f t="shared" si="2"/>
        <v>-1258</v>
      </c>
      <c r="AO37" s="149">
        <v>30</v>
      </c>
      <c r="AP37" s="150"/>
      <c r="AQ37" s="150"/>
      <c r="AR37" s="11">
        <f t="shared" si="3"/>
        <v>0</v>
      </c>
      <c r="AS37" s="149">
        <v>30</v>
      </c>
      <c r="AT37" s="150">
        <v>170363</v>
      </c>
      <c r="AU37" s="150">
        <v>171856</v>
      </c>
      <c r="AV37" s="11">
        <f t="shared" si="4"/>
        <v>1493</v>
      </c>
    </row>
    <row r="38" spans="1:52" x14ac:dyDescent="0.25">
      <c r="A38" s="149">
        <v>31</v>
      </c>
      <c r="B38" s="150"/>
      <c r="C38" s="150"/>
      <c r="D38" s="150"/>
      <c r="E38" s="150"/>
      <c r="F38" s="11">
        <f t="shared" si="5"/>
        <v>0</v>
      </c>
      <c r="G38" s="151"/>
      <c r="H38" s="149"/>
      <c r="I38" s="150"/>
      <c r="J38" s="150"/>
      <c r="K38" s="11"/>
      <c r="L38" s="142"/>
      <c r="M38" s="149"/>
      <c r="N38" s="150"/>
      <c r="O38" s="150"/>
      <c r="P38" s="11"/>
      <c r="Q38" s="149"/>
      <c r="R38" s="150"/>
      <c r="S38" s="150"/>
      <c r="T38" s="11"/>
      <c r="U38" s="149"/>
      <c r="V38" s="150"/>
      <c r="W38" s="150"/>
      <c r="X38" s="11"/>
      <c r="Y38" s="149"/>
      <c r="Z38" s="150"/>
      <c r="AA38" s="150"/>
      <c r="AB38" s="11"/>
      <c r="AC38" s="149"/>
      <c r="AD38" s="150"/>
      <c r="AE38" s="150"/>
      <c r="AF38" s="11">
        <f t="shared" si="0"/>
        <v>0</v>
      </c>
      <c r="AG38" s="149">
        <v>31</v>
      </c>
      <c r="AH38" s="150">
        <v>96276</v>
      </c>
      <c r="AI38" s="150">
        <v>98230</v>
      </c>
      <c r="AJ38" s="11">
        <f t="shared" si="1"/>
        <v>1954</v>
      </c>
      <c r="AK38" s="149">
        <v>31</v>
      </c>
      <c r="AL38" s="150">
        <v>113775</v>
      </c>
      <c r="AM38" s="150">
        <v>112657</v>
      </c>
      <c r="AN38" s="11">
        <f t="shared" si="2"/>
        <v>-1118</v>
      </c>
      <c r="AO38" s="149">
        <v>31</v>
      </c>
      <c r="AP38" s="150"/>
      <c r="AQ38" s="150"/>
      <c r="AR38" s="11">
        <f t="shared" si="3"/>
        <v>0</v>
      </c>
      <c r="AS38" s="149">
        <v>31</v>
      </c>
      <c r="AT38" s="150">
        <v>170527</v>
      </c>
      <c r="AU38" s="150">
        <v>171013</v>
      </c>
      <c r="AV38" s="11">
        <f t="shared" si="4"/>
        <v>486</v>
      </c>
    </row>
    <row r="39" spans="1:52" x14ac:dyDescent="0.25">
      <c r="A39" s="149"/>
      <c r="B39" s="150">
        <f>SUM(B8:B38)</f>
        <v>1783014</v>
      </c>
      <c r="C39" s="150">
        <f>SUM(C8:C38)</f>
        <v>1794782</v>
      </c>
      <c r="D39" s="150">
        <f>SUM(D8:D38)</f>
        <v>139531</v>
      </c>
      <c r="E39" s="150">
        <f>SUM(E8:E38)</f>
        <v>145055</v>
      </c>
      <c r="F39" s="11">
        <f t="shared" si="5"/>
        <v>17292</v>
      </c>
      <c r="G39" s="151"/>
      <c r="H39" s="149"/>
      <c r="I39" s="150"/>
      <c r="J39" s="150"/>
      <c r="K39" s="152"/>
      <c r="L39" s="142"/>
      <c r="M39" s="149"/>
      <c r="N39" s="150"/>
      <c r="O39" s="150"/>
      <c r="P39" s="152"/>
      <c r="Q39" s="149"/>
      <c r="R39" s="150"/>
      <c r="S39" s="150"/>
      <c r="T39" s="152"/>
      <c r="U39" s="149"/>
      <c r="V39" s="150"/>
      <c r="W39" s="150"/>
      <c r="X39" s="152"/>
      <c r="Y39" s="149"/>
      <c r="Z39" s="150"/>
      <c r="AA39" s="150"/>
      <c r="AB39" s="152"/>
      <c r="AC39" s="149"/>
      <c r="AD39" s="150">
        <f>SUM(AD8:AD38)</f>
        <v>2716386</v>
      </c>
      <c r="AE39" s="150">
        <f>SUM(AE8:AE38)</f>
        <v>2762202</v>
      </c>
      <c r="AF39" s="152">
        <f>SUM(AF8:AF38)</f>
        <v>45816</v>
      </c>
      <c r="AG39" s="149"/>
      <c r="AH39" s="150">
        <f>SUM(AH8:AH38)</f>
        <v>2967543</v>
      </c>
      <c r="AI39" s="150">
        <f>SUM(AI8:AI38)</f>
        <v>3032179</v>
      </c>
      <c r="AJ39" s="152">
        <f>SUM(AJ8:AJ38)</f>
        <v>64636</v>
      </c>
      <c r="AK39" s="149"/>
      <c r="AL39" s="150">
        <f>SUM(AL8:AL38)</f>
        <v>3649337</v>
      </c>
      <c r="AM39" s="150">
        <f>SUM(AM8:AM38)</f>
        <v>3723428</v>
      </c>
      <c r="AN39" s="152">
        <f>SUM(AN8:AN38)</f>
        <v>74091</v>
      </c>
      <c r="AO39" s="149"/>
      <c r="AP39" s="150">
        <f>SUM(AP8:AP38)</f>
        <v>4829953</v>
      </c>
      <c r="AQ39" s="150">
        <f>SUM(AQ8:AQ38)</f>
        <v>4834638</v>
      </c>
      <c r="AR39" s="152">
        <f>SUM(AR8:AR38)</f>
        <v>4685</v>
      </c>
      <c r="AS39" s="149"/>
      <c r="AT39" s="150">
        <f>SUM(AT8:AT38)</f>
        <v>5254669</v>
      </c>
      <c r="AU39" s="150">
        <f>SUM(AU8:AU38)</f>
        <v>5299130</v>
      </c>
      <c r="AV39" s="152">
        <f>SUM(AV8:AV38)</f>
        <v>44461</v>
      </c>
    </row>
    <row r="40" spans="1:52" x14ac:dyDescent="0.25">
      <c r="A40" s="144"/>
      <c r="B40" s="142"/>
      <c r="C40" s="142"/>
      <c r="D40" s="142"/>
      <c r="E40" s="142"/>
      <c r="F40" s="151">
        <f>+summary!P10</f>
        <v>2.4900000000000002</v>
      </c>
      <c r="G40" s="151"/>
      <c r="H40" s="144"/>
      <c r="I40" s="142"/>
      <c r="J40" s="142"/>
      <c r="K40" s="142"/>
      <c r="L40" s="142"/>
      <c r="M40" s="144"/>
      <c r="N40" s="142"/>
      <c r="O40" s="142"/>
      <c r="P40" s="142"/>
      <c r="Q40" s="144"/>
      <c r="R40" s="142"/>
      <c r="S40" s="142"/>
      <c r="T40" s="142"/>
      <c r="U40" s="144"/>
      <c r="V40" s="142"/>
      <c r="W40" s="142"/>
      <c r="X40" s="142"/>
      <c r="Y40" s="144"/>
      <c r="Z40" s="142"/>
      <c r="AA40" s="142"/>
      <c r="AB40" s="142"/>
      <c r="AC40" s="144"/>
      <c r="AD40" s="142"/>
      <c r="AE40" s="142"/>
      <c r="AF40" s="142"/>
      <c r="AG40" s="144"/>
      <c r="AH40" s="142"/>
      <c r="AI40" s="142"/>
      <c r="AJ40" s="142"/>
      <c r="AK40" s="144"/>
      <c r="AL40" s="142"/>
      <c r="AM40" s="142"/>
      <c r="AN40" s="142"/>
      <c r="AO40" s="144"/>
      <c r="AP40" s="142"/>
      <c r="AQ40" s="142"/>
      <c r="AR40" s="142"/>
      <c r="AS40" s="144"/>
      <c r="AT40" s="142"/>
      <c r="AU40" s="142"/>
      <c r="AV40" s="142"/>
    </row>
    <row r="41" spans="1:52" x14ac:dyDescent="0.25">
      <c r="A41" s="144"/>
      <c r="B41" s="151"/>
      <c r="C41" s="153"/>
      <c r="D41" s="153"/>
      <c r="E41" s="153"/>
      <c r="F41" s="252">
        <f>+F40*F39</f>
        <v>43057.08</v>
      </c>
      <c r="G41" s="151"/>
      <c r="H41" s="144"/>
      <c r="I41" s="151"/>
      <c r="J41" s="153"/>
      <c r="K41" s="142"/>
      <c r="L41" s="142"/>
      <c r="M41" s="144"/>
      <c r="N41" s="151"/>
      <c r="O41" s="153"/>
      <c r="P41" s="142"/>
      <c r="Q41" s="144"/>
      <c r="R41" s="151"/>
      <c r="S41" s="153"/>
      <c r="T41" s="142"/>
      <c r="U41" s="144"/>
      <c r="V41" s="151"/>
      <c r="W41" s="153"/>
      <c r="X41" s="142"/>
      <c r="Y41" s="144"/>
      <c r="Z41" s="151"/>
      <c r="AA41" s="153"/>
      <c r="AB41" s="142"/>
      <c r="AC41" s="144"/>
      <c r="AD41" s="151"/>
      <c r="AE41" s="153"/>
      <c r="AF41" s="142"/>
      <c r="AG41" s="144"/>
      <c r="AH41" s="151"/>
      <c r="AI41" s="153"/>
      <c r="AJ41" s="142"/>
      <c r="AK41" s="144"/>
      <c r="AL41" s="151"/>
      <c r="AM41" s="153"/>
      <c r="AN41" s="142"/>
      <c r="AO41" s="144"/>
      <c r="AP41" s="151"/>
      <c r="AQ41" s="153"/>
      <c r="AR41" s="142"/>
      <c r="AS41" s="144"/>
      <c r="AT41" s="151"/>
      <c r="AU41" s="153"/>
      <c r="AV41" s="142"/>
    </row>
    <row r="42" spans="1:52" x14ac:dyDescent="0.25">
      <c r="A42" s="113"/>
      <c r="B42" s="156">
        <v>37042</v>
      </c>
      <c r="C42" s="153"/>
      <c r="D42" s="153"/>
      <c r="E42" s="153"/>
      <c r="F42" s="422">
        <v>559197.56000000006</v>
      </c>
      <c r="G42" s="144"/>
      <c r="I42" s="151"/>
      <c r="J42" s="153"/>
      <c r="K42" s="155"/>
      <c r="L42" s="142"/>
      <c r="M42" s="113"/>
      <c r="N42" s="151"/>
      <c r="O42" s="153"/>
      <c r="P42" s="155"/>
      <c r="Q42" s="113"/>
      <c r="R42" s="151"/>
      <c r="S42" s="153"/>
      <c r="T42" s="155"/>
      <c r="U42" s="113"/>
      <c r="V42" s="151"/>
      <c r="W42" s="153"/>
      <c r="X42" s="155"/>
      <c r="Y42" s="113"/>
      <c r="Z42" s="156"/>
      <c r="AA42" s="153"/>
      <c r="AB42" s="155"/>
      <c r="AC42" s="113"/>
      <c r="AD42" s="156">
        <v>36464</v>
      </c>
      <c r="AE42" s="153"/>
      <c r="AF42" s="155">
        <v>44054</v>
      </c>
      <c r="AG42" s="113"/>
      <c r="AH42" s="156">
        <v>36494</v>
      </c>
      <c r="AI42" s="153"/>
      <c r="AJ42" s="155">
        <v>80035</v>
      </c>
      <c r="AK42" s="113"/>
      <c r="AL42" s="156">
        <v>36525</v>
      </c>
      <c r="AM42" s="153"/>
      <c r="AN42" s="155">
        <v>144671</v>
      </c>
      <c r="AO42" s="113"/>
      <c r="AP42" s="156">
        <v>36556</v>
      </c>
      <c r="AQ42" s="153"/>
      <c r="AR42" s="155">
        <v>218762</v>
      </c>
      <c r="AS42" s="113"/>
      <c r="AT42" s="156"/>
      <c r="AU42" s="153"/>
      <c r="AV42" s="150"/>
    </row>
    <row r="43" spans="1:52" x14ac:dyDescent="0.25">
      <c r="A43" s="113"/>
      <c r="B43" s="156">
        <v>37053</v>
      </c>
      <c r="C43" s="142"/>
      <c r="D43" s="142"/>
      <c r="E43" s="142"/>
      <c r="F43" s="252">
        <f>+F42+F41</f>
        <v>602254.64</v>
      </c>
      <c r="G43" s="144"/>
      <c r="K43" s="142"/>
      <c r="L43" s="142"/>
      <c r="M43" s="113"/>
      <c r="P43" s="142"/>
      <c r="Q43" s="113"/>
      <c r="T43" s="142"/>
      <c r="U43" s="113"/>
      <c r="X43" s="142"/>
      <c r="Y43" s="113"/>
      <c r="AB43" s="142"/>
      <c r="AC43" s="113"/>
      <c r="AF43" s="142"/>
      <c r="AG43" s="113"/>
      <c r="AJ43" s="142"/>
      <c r="AK43" s="113"/>
      <c r="AN43" s="142"/>
      <c r="AO43" s="113"/>
      <c r="AR43" s="142"/>
      <c r="AS43" s="113"/>
      <c r="AT43" s="142"/>
      <c r="AU43" s="142"/>
      <c r="AV43" s="142"/>
    </row>
    <row r="44" spans="1:52" x14ac:dyDescent="0.25">
      <c r="A44" s="144"/>
      <c r="B44" s="142"/>
      <c r="C44" s="142"/>
      <c r="D44" s="142"/>
      <c r="E44" s="142"/>
      <c r="F44" s="158"/>
      <c r="G44" s="144"/>
      <c r="H44" s="144"/>
      <c r="I44" s="142"/>
      <c r="J44" s="142"/>
      <c r="K44" s="142"/>
      <c r="L44" s="142"/>
      <c r="M44" s="144"/>
      <c r="N44" s="142"/>
      <c r="O44" s="142"/>
      <c r="P44" s="142"/>
      <c r="Q44" s="144"/>
      <c r="R44" s="142"/>
      <c r="S44" s="142"/>
      <c r="T44" s="142"/>
      <c r="U44" s="144"/>
      <c r="V44" s="142"/>
      <c r="W44" s="142"/>
      <c r="X44" s="142"/>
      <c r="Y44" s="144"/>
      <c r="Z44" s="142"/>
      <c r="AA44" s="142"/>
      <c r="AB44" s="142"/>
      <c r="AC44" s="144"/>
      <c r="AD44" s="142"/>
      <c r="AE44" s="142"/>
      <c r="AF44" s="142"/>
      <c r="AG44" s="144"/>
      <c r="AH44" s="142"/>
      <c r="AI44" s="142"/>
      <c r="AJ44" s="142"/>
      <c r="AK44" s="144"/>
      <c r="AL44" s="142"/>
      <c r="AM44" s="142"/>
      <c r="AN44" s="142"/>
      <c r="AO44" s="144"/>
      <c r="AP44" s="142"/>
      <c r="AQ44" s="142"/>
      <c r="AR44" s="142"/>
      <c r="AS44" s="144"/>
      <c r="AT44" s="142"/>
      <c r="AU44" s="142"/>
      <c r="AV44" s="158"/>
    </row>
    <row r="45" spans="1:52" x14ac:dyDescent="0.25">
      <c r="A45" s="145"/>
      <c r="B45" s="157"/>
      <c r="C45" s="154"/>
      <c r="D45" s="154"/>
      <c r="E45" s="154"/>
      <c r="F45" s="142"/>
      <c r="G45" s="144"/>
      <c r="H45" s="144"/>
      <c r="I45" s="153"/>
      <c r="J45" s="142"/>
      <c r="K45" s="152"/>
      <c r="L45" s="142"/>
      <c r="M45" s="144"/>
      <c r="N45" s="153"/>
      <c r="O45" s="142"/>
      <c r="P45" s="152"/>
      <c r="Q45" s="144"/>
      <c r="R45" s="153"/>
      <c r="S45" s="142"/>
      <c r="T45" s="152"/>
      <c r="U45" s="144"/>
      <c r="V45" s="153"/>
      <c r="W45" s="142"/>
      <c r="X45" s="152"/>
      <c r="Y45" s="144"/>
      <c r="Z45" s="153"/>
      <c r="AA45" s="142"/>
      <c r="AB45" s="152"/>
      <c r="AC45" s="144"/>
      <c r="AD45" s="153" t="s">
        <v>54</v>
      </c>
      <c r="AE45" s="142"/>
      <c r="AF45" s="152">
        <f>+AF42+AF39</f>
        <v>89870</v>
      </c>
      <c r="AG45" s="144"/>
      <c r="AH45" s="153" t="s">
        <v>55</v>
      </c>
      <c r="AI45" s="142"/>
      <c r="AJ45" s="152">
        <f>+AJ42+AJ39</f>
        <v>144671</v>
      </c>
      <c r="AK45" s="144"/>
      <c r="AL45" s="153" t="s">
        <v>56</v>
      </c>
      <c r="AM45" s="142"/>
      <c r="AN45" s="159">
        <f>+AN42+AN39</f>
        <v>218762</v>
      </c>
      <c r="AO45" s="144"/>
      <c r="AP45" s="153" t="s">
        <v>57</v>
      </c>
      <c r="AQ45" s="142"/>
      <c r="AR45" s="159">
        <f>+AR42+AR39</f>
        <v>223447</v>
      </c>
      <c r="AS45" s="144"/>
      <c r="AT45" s="153"/>
      <c r="AU45" s="142"/>
      <c r="AV45" s="160"/>
      <c r="AW45" s="144"/>
      <c r="AX45" s="153"/>
      <c r="AY45" s="142"/>
      <c r="AZ45" s="160"/>
    </row>
    <row r="46" spans="1:52" x14ac:dyDescent="0.25">
      <c r="A46" s="145"/>
      <c r="B46" s="157"/>
      <c r="C46" s="154"/>
      <c r="D46" s="154"/>
      <c r="E46" s="154"/>
      <c r="F46" s="346"/>
      <c r="G46" s="144"/>
      <c r="H46" s="144"/>
      <c r="I46" s="142"/>
      <c r="J46" s="142"/>
      <c r="K46" s="142"/>
      <c r="L46" s="142"/>
      <c r="M46" s="144"/>
      <c r="N46" s="142"/>
      <c r="O46" s="142"/>
      <c r="P46" s="142"/>
      <c r="Q46" s="144"/>
      <c r="R46" s="142"/>
      <c r="S46" s="142"/>
      <c r="T46" s="142"/>
      <c r="U46" s="142"/>
      <c r="V46" s="142"/>
      <c r="W46" s="142"/>
      <c r="AT46" s="142"/>
      <c r="AU46" s="142"/>
      <c r="AV46" s="158"/>
    </row>
    <row r="47" spans="1:52" x14ac:dyDescent="0.25">
      <c r="H47" s="144"/>
      <c r="I47" s="142"/>
      <c r="J47" s="142"/>
      <c r="K47" s="142"/>
      <c r="L47" s="142"/>
      <c r="M47" s="144"/>
      <c r="N47" s="142"/>
      <c r="O47" s="142"/>
      <c r="P47" s="142"/>
      <c r="Q47" s="144"/>
      <c r="R47" s="142"/>
      <c r="S47" s="142"/>
      <c r="T47" s="142"/>
      <c r="U47" s="142"/>
      <c r="V47" s="142"/>
      <c r="W47" s="142"/>
      <c r="AR47" s="162">
        <v>2.21</v>
      </c>
      <c r="AT47" s="142"/>
      <c r="AU47" s="142"/>
      <c r="AV47" s="163"/>
    </row>
    <row r="48" spans="1:52" ht="13.8" thickBot="1" x14ac:dyDescent="0.3">
      <c r="H48" s="144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AR48" s="164">
        <f>+AR47*AR45</f>
        <v>493817.87</v>
      </c>
      <c r="AT48" s="142"/>
      <c r="AU48" s="142"/>
      <c r="AV48" s="165"/>
    </row>
    <row r="49" spans="8:48" ht="13.8" thickTop="1" x14ac:dyDescent="0.25">
      <c r="H49" s="144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AT49" s="142"/>
      <c r="AU49" s="142"/>
      <c r="AV49" s="142"/>
    </row>
    <row r="50" spans="8:48" x14ac:dyDescent="0.25">
      <c r="H50" s="144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AH50" s="34">
        <v>48.75</v>
      </c>
    </row>
    <row r="51" spans="8:48" x14ac:dyDescent="0.25">
      <c r="H51" s="144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AH51" s="34">
        <v>15.25</v>
      </c>
      <c r="AR51" s="104">
        <f>+AR45*1.88</f>
        <v>420080.36</v>
      </c>
    </row>
    <row r="52" spans="8:48" x14ac:dyDescent="0.25">
      <c r="H52" s="144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AH52" s="34">
        <f>+AH50-AH51</f>
        <v>33.5</v>
      </c>
    </row>
    <row r="53" spans="8:48" x14ac:dyDescent="0.25"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AH53" s="34">
        <v>720</v>
      </c>
    </row>
    <row r="54" spans="8:48" x14ac:dyDescent="0.25"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AH54" s="34">
        <f>+AH53*AH52</f>
        <v>24120</v>
      </c>
    </row>
    <row r="55" spans="8:48" x14ac:dyDescent="0.25"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AH55" s="34">
        <v>0.35</v>
      </c>
    </row>
    <row r="56" spans="8:48" x14ac:dyDescent="0.25"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AH56" s="34">
        <f>+AH55*AH54</f>
        <v>8442</v>
      </c>
    </row>
    <row r="57" spans="8:48" x14ac:dyDescent="0.25"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AH57" s="34">
        <f>+AH54-AH56</f>
        <v>15678</v>
      </c>
    </row>
    <row r="58" spans="8:48" x14ac:dyDescent="0.25"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</row>
    <row r="59" spans="8:48" x14ac:dyDescent="0.25"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</row>
    <row r="60" spans="8:48" x14ac:dyDescent="0.25"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</row>
    <row r="61" spans="8:48" x14ac:dyDescent="0.25"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</row>
    <row r="62" spans="8:48" ht="20.100000000000001" customHeight="1" x14ac:dyDescent="0.25"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</row>
    <row r="63" spans="8:48" ht="20.100000000000001" customHeight="1" x14ac:dyDescent="0.25"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</row>
    <row r="64" spans="8:48" ht="20.100000000000001" customHeight="1" x14ac:dyDescent="0.25"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</row>
    <row r="65" spans="1:23" ht="20.100000000000001" customHeight="1" x14ac:dyDescent="0.25"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</row>
    <row r="66" spans="1:23" ht="20.100000000000001" customHeight="1" x14ac:dyDescent="0.25"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</row>
    <row r="67" spans="1:23" ht="20.100000000000001" customHeight="1" x14ac:dyDescent="0.25"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</row>
    <row r="68" spans="1:23" ht="20.100000000000001" customHeight="1" x14ac:dyDescent="0.25"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</row>
    <row r="69" spans="1:23" ht="20.100000000000001" customHeight="1" x14ac:dyDescent="0.25">
      <c r="H69" s="144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</row>
    <row r="70" spans="1:23" ht="20.100000000000001" customHeight="1" x14ac:dyDescent="0.25">
      <c r="H70" s="144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</row>
    <row r="71" spans="1:23" ht="20.100000000000001" customHeight="1" x14ac:dyDescent="0.25"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</row>
    <row r="72" spans="1:23" ht="21" customHeight="1" x14ac:dyDescent="0.25"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</row>
    <row r="73" spans="1:23" x14ac:dyDescent="0.25">
      <c r="H73" s="144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</row>
    <row r="74" spans="1:23" x14ac:dyDescent="0.25">
      <c r="H74" s="144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</row>
    <row r="75" spans="1:23" x14ac:dyDescent="0.25">
      <c r="H75" s="144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</row>
    <row r="76" spans="1:23" x14ac:dyDescent="0.25">
      <c r="H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</row>
    <row r="77" spans="1:23" x14ac:dyDescent="0.25">
      <c r="H77" s="144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</row>
    <row r="78" spans="1:23" x14ac:dyDescent="0.25">
      <c r="H78" s="144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</row>
    <row r="79" spans="1:23" x14ac:dyDescent="0.25">
      <c r="A79" s="161" t="s">
        <v>25</v>
      </c>
      <c r="B79" s="157"/>
      <c r="C79" s="154"/>
      <c r="D79" s="154"/>
      <c r="E79" s="154"/>
      <c r="F79" s="142"/>
      <c r="G79" s="144"/>
      <c r="H79" s="144"/>
    </row>
    <row r="80" spans="1:23" x14ac:dyDescent="0.25">
      <c r="A80" s="161" t="s">
        <v>58</v>
      </c>
      <c r="B80" s="157"/>
      <c r="C80" s="154"/>
      <c r="D80" s="154"/>
      <c r="E80" s="154"/>
      <c r="F80" s="142"/>
      <c r="G80" s="144"/>
      <c r="H80" s="144"/>
    </row>
    <row r="81" spans="1:11" x14ac:dyDescent="0.25">
      <c r="A81" s="161" t="s">
        <v>59</v>
      </c>
      <c r="B81" s="157"/>
      <c r="C81" s="154"/>
      <c r="D81" s="154"/>
      <c r="E81" s="154"/>
      <c r="F81" s="142"/>
      <c r="G81" s="144"/>
    </row>
    <row r="84" spans="1:11" x14ac:dyDescent="0.25">
      <c r="A84" s="146"/>
      <c r="B84" s="166" t="s">
        <v>15</v>
      </c>
      <c r="C84" s="166" t="s">
        <v>60</v>
      </c>
      <c r="D84" s="166"/>
      <c r="E84" s="166"/>
      <c r="F84" s="146"/>
      <c r="H84" s="146"/>
      <c r="I84" s="166" t="s">
        <v>15</v>
      </c>
      <c r="J84" s="166" t="s">
        <v>60</v>
      </c>
      <c r="K84" s="146"/>
    </row>
    <row r="85" spans="1:11" x14ac:dyDescent="0.25">
      <c r="A85" s="146"/>
      <c r="B85" s="116" t="s">
        <v>52</v>
      </c>
      <c r="C85" s="116" t="s">
        <v>17</v>
      </c>
      <c r="D85" s="116"/>
      <c r="E85" s="116"/>
      <c r="F85" s="167" t="s">
        <v>29</v>
      </c>
      <c r="H85" s="146"/>
      <c r="I85" s="116" t="s">
        <v>52</v>
      </c>
      <c r="J85" s="116" t="s">
        <v>17</v>
      </c>
      <c r="K85" s="167" t="s">
        <v>29</v>
      </c>
    </row>
    <row r="86" spans="1:11" x14ac:dyDescent="0.25">
      <c r="A86" s="168">
        <v>36100</v>
      </c>
      <c r="B86" s="169">
        <v>11369</v>
      </c>
      <c r="C86" s="170">
        <v>2.02</v>
      </c>
      <c r="D86" s="170"/>
      <c r="E86" s="170"/>
      <c r="F86" s="144">
        <f>+C86*B86</f>
        <v>22965.38</v>
      </c>
      <c r="H86" s="168">
        <v>35735</v>
      </c>
      <c r="I86" s="169">
        <v>19437</v>
      </c>
      <c r="J86" s="170">
        <v>2.7</v>
      </c>
      <c r="K86" s="144">
        <f>+J86*I86</f>
        <v>52479.9</v>
      </c>
    </row>
    <row r="87" spans="1:11" x14ac:dyDescent="0.25">
      <c r="A87" s="168">
        <v>36130</v>
      </c>
      <c r="B87" s="169">
        <v>88047</v>
      </c>
      <c r="C87" s="170">
        <v>1.79</v>
      </c>
      <c r="D87" s="170"/>
      <c r="E87" s="170"/>
      <c r="F87" s="144">
        <f t="shared" ref="F87:F92" si="6">+C87*B87</f>
        <v>157604.13</v>
      </c>
      <c r="H87" s="168">
        <v>35765</v>
      </c>
      <c r="I87" s="169">
        <v>11409</v>
      </c>
      <c r="J87" s="170">
        <v>2.16</v>
      </c>
      <c r="K87" s="144">
        <f t="shared" ref="K87:K97" si="7">+J87*I87</f>
        <v>24643.440000000002</v>
      </c>
    </row>
    <row r="88" spans="1:11" x14ac:dyDescent="0.25">
      <c r="A88" s="168">
        <v>36161</v>
      </c>
      <c r="B88" s="169">
        <v>22026</v>
      </c>
      <c r="C88" s="170">
        <v>1.7</v>
      </c>
      <c r="D88" s="170"/>
      <c r="E88" s="170"/>
      <c r="F88" s="144">
        <f t="shared" si="6"/>
        <v>37444.199999999997</v>
      </c>
      <c r="H88" s="168">
        <v>35796</v>
      </c>
      <c r="I88" s="169">
        <v>13417</v>
      </c>
      <c r="J88" s="170">
        <v>1.96</v>
      </c>
      <c r="K88" s="144">
        <f t="shared" si="7"/>
        <v>26297.32</v>
      </c>
    </row>
    <row r="89" spans="1:11" x14ac:dyDescent="0.25">
      <c r="A89" s="168">
        <v>36192</v>
      </c>
      <c r="B89" s="169">
        <v>12888</v>
      </c>
      <c r="C89" s="170">
        <v>1.61</v>
      </c>
      <c r="D89" s="170"/>
      <c r="E89" s="170"/>
      <c r="F89" s="144">
        <f t="shared" si="6"/>
        <v>20749.68</v>
      </c>
      <c r="H89" s="168">
        <v>35827</v>
      </c>
      <c r="I89" s="169">
        <v>21244</v>
      </c>
      <c r="J89" s="170">
        <v>2.0299999999999998</v>
      </c>
      <c r="K89" s="144">
        <f t="shared" si="7"/>
        <v>43125.319999999992</v>
      </c>
    </row>
    <row r="90" spans="1:11" x14ac:dyDescent="0.25">
      <c r="A90" s="168">
        <v>36220</v>
      </c>
      <c r="B90" s="169">
        <v>29</v>
      </c>
      <c r="C90" s="170">
        <v>1.56</v>
      </c>
      <c r="D90" s="170"/>
      <c r="E90" s="170"/>
      <c r="F90" s="144">
        <f t="shared" si="6"/>
        <v>45.24</v>
      </c>
      <c r="H90" s="168">
        <v>35855</v>
      </c>
      <c r="I90" s="169">
        <v>19170</v>
      </c>
      <c r="J90" s="170">
        <v>2.1</v>
      </c>
      <c r="K90" s="144">
        <f t="shared" si="7"/>
        <v>40257</v>
      </c>
    </row>
    <row r="91" spans="1:11" x14ac:dyDescent="0.25">
      <c r="A91" s="168">
        <v>36251</v>
      </c>
      <c r="B91" s="169">
        <v>31188</v>
      </c>
      <c r="C91" s="170">
        <v>1.9</v>
      </c>
      <c r="D91" s="170"/>
      <c r="E91" s="170"/>
      <c r="F91" s="144">
        <f t="shared" si="6"/>
        <v>59257.2</v>
      </c>
      <c r="H91" s="168">
        <v>35886</v>
      </c>
      <c r="I91" s="169">
        <v>26776</v>
      </c>
      <c r="J91" s="170">
        <v>2.2000000000000002</v>
      </c>
      <c r="K91" s="144">
        <f t="shared" si="7"/>
        <v>58907.200000000004</v>
      </c>
    </row>
    <row r="92" spans="1:11" x14ac:dyDescent="0.25">
      <c r="A92" s="168">
        <v>36281</v>
      </c>
      <c r="B92" s="169">
        <f>3252482-3155382</f>
        <v>97100</v>
      </c>
      <c r="C92" s="170">
        <v>2.02</v>
      </c>
      <c r="D92" s="170"/>
      <c r="E92" s="170"/>
      <c r="F92" s="144">
        <f t="shared" si="6"/>
        <v>196142</v>
      </c>
      <c r="H92" s="168">
        <v>35916</v>
      </c>
      <c r="I92" s="169">
        <v>30102</v>
      </c>
      <c r="J92" s="170">
        <v>1.88</v>
      </c>
      <c r="K92" s="144">
        <f t="shared" si="7"/>
        <v>56591.759999999995</v>
      </c>
    </row>
    <row r="93" spans="1:11" x14ac:dyDescent="0.25">
      <c r="A93" s="17">
        <v>36312</v>
      </c>
      <c r="B93" s="169">
        <v>48333</v>
      </c>
      <c r="C93" s="170">
        <v>1.96</v>
      </c>
      <c r="D93" s="170"/>
      <c r="E93" s="170"/>
      <c r="F93" s="144">
        <f t="shared" ref="F93:F99" si="8">+C93*B93</f>
        <v>94732.68</v>
      </c>
      <c r="H93" s="17">
        <v>35947</v>
      </c>
      <c r="I93" s="169">
        <v>17068</v>
      </c>
      <c r="J93" s="170">
        <v>1.64</v>
      </c>
      <c r="K93" s="144">
        <f t="shared" si="7"/>
        <v>27991.519999999997</v>
      </c>
    </row>
    <row r="94" spans="1:11" x14ac:dyDescent="0.25">
      <c r="A94" s="168">
        <v>36342</v>
      </c>
      <c r="B94" s="169">
        <v>-72504</v>
      </c>
      <c r="C94" s="170">
        <v>2.0099999999999998</v>
      </c>
      <c r="D94" s="170"/>
      <c r="E94" s="170"/>
      <c r="F94" s="144">
        <f t="shared" si="8"/>
        <v>-145733.03999999998</v>
      </c>
      <c r="H94" s="168">
        <v>35977</v>
      </c>
      <c r="I94" s="169">
        <v>24452</v>
      </c>
      <c r="J94" s="170">
        <v>1.87</v>
      </c>
      <c r="K94" s="144">
        <f t="shared" si="7"/>
        <v>45725.240000000005</v>
      </c>
    </row>
    <row r="95" spans="1:11" x14ac:dyDescent="0.25">
      <c r="A95" s="168">
        <v>36373</v>
      </c>
      <c r="B95" s="169">
        <v>-6559</v>
      </c>
      <c r="C95" s="170">
        <v>2.35</v>
      </c>
      <c r="D95" s="170"/>
      <c r="E95" s="170"/>
      <c r="F95" s="144">
        <f t="shared" si="8"/>
        <v>-15413.650000000001</v>
      </c>
      <c r="H95" s="168">
        <v>36008</v>
      </c>
      <c r="I95" s="169">
        <v>26181</v>
      </c>
      <c r="J95" s="170">
        <v>1.71</v>
      </c>
      <c r="K95" s="144">
        <f t="shared" si="7"/>
        <v>44769.51</v>
      </c>
    </row>
    <row r="96" spans="1:11" x14ac:dyDescent="0.25">
      <c r="A96" s="168">
        <v>36404</v>
      </c>
      <c r="B96" s="169">
        <v>-73056</v>
      </c>
      <c r="C96" s="170">
        <v>2.29</v>
      </c>
      <c r="D96" s="170"/>
      <c r="E96" s="170"/>
      <c r="F96" s="144">
        <f t="shared" si="8"/>
        <v>-167298.23999999999</v>
      </c>
      <c r="H96" s="168">
        <v>36039</v>
      </c>
      <c r="I96" s="169">
        <v>14386</v>
      </c>
      <c r="J96" s="170">
        <v>1.65</v>
      </c>
      <c r="K96" s="144">
        <f t="shared" si="7"/>
        <v>23736.899999999998</v>
      </c>
    </row>
    <row r="97" spans="1:11" x14ac:dyDescent="0.25">
      <c r="A97" s="168">
        <v>36434</v>
      </c>
      <c r="B97" s="169">
        <v>-4807</v>
      </c>
      <c r="C97" s="170">
        <v>2.59</v>
      </c>
      <c r="D97" s="170"/>
      <c r="E97" s="170"/>
      <c r="F97" s="144">
        <f t="shared" si="8"/>
        <v>-12450.13</v>
      </c>
      <c r="H97" s="168">
        <v>36069</v>
      </c>
      <c r="I97" s="169">
        <v>18644</v>
      </c>
      <c r="J97" s="170">
        <v>1.73</v>
      </c>
      <c r="K97" s="144">
        <f t="shared" si="7"/>
        <v>32254.12</v>
      </c>
    </row>
    <row r="98" spans="1:11" x14ac:dyDescent="0.25">
      <c r="A98" s="168">
        <v>36465</v>
      </c>
      <c r="B98" s="169">
        <v>35981</v>
      </c>
      <c r="C98" s="170">
        <v>2.14</v>
      </c>
      <c r="D98" s="170"/>
      <c r="E98" s="170"/>
      <c r="F98" s="144">
        <f t="shared" si="8"/>
        <v>76999.340000000011</v>
      </c>
      <c r="H98" s="168">
        <v>36100</v>
      </c>
      <c r="I98" s="169">
        <v>21859</v>
      </c>
      <c r="J98" s="170">
        <v>2.02</v>
      </c>
      <c r="K98" s="144">
        <f>+J98*I98</f>
        <v>44155.18</v>
      </c>
    </row>
    <row r="99" spans="1:11" x14ac:dyDescent="0.25">
      <c r="A99" s="17">
        <v>36495</v>
      </c>
      <c r="B99" s="169">
        <v>64636</v>
      </c>
      <c r="C99" s="170">
        <v>2.21</v>
      </c>
      <c r="D99" s="170"/>
      <c r="E99" s="170"/>
      <c r="F99" s="144">
        <f t="shared" si="8"/>
        <v>142845.56</v>
      </c>
      <c r="H99" s="168">
        <v>36130</v>
      </c>
      <c r="I99" s="169">
        <v>20077</v>
      </c>
      <c r="J99" s="170">
        <v>1.79</v>
      </c>
      <c r="K99" s="144">
        <f t="shared" ref="K99:K111" si="9">+J99*I99</f>
        <v>35937.83</v>
      </c>
    </row>
    <row r="100" spans="1:11" x14ac:dyDescent="0.25">
      <c r="A100" s="168" t="s">
        <v>61</v>
      </c>
      <c r="B100" s="169">
        <v>-110000</v>
      </c>
      <c r="C100" s="170">
        <f>+F100/B100</f>
        <v>2.02</v>
      </c>
      <c r="D100" s="170"/>
      <c r="E100" s="170"/>
      <c r="F100" s="144">
        <v>-222200</v>
      </c>
      <c r="H100" s="168">
        <v>36161</v>
      </c>
      <c r="I100" s="169">
        <v>3591</v>
      </c>
      <c r="J100" s="170">
        <v>1.7</v>
      </c>
      <c r="K100" s="144">
        <f t="shared" si="9"/>
        <v>6104.7</v>
      </c>
    </row>
    <row r="101" spans="1:11" x14ac:dyDescent="0.25">
      <c r="A101" s="146" t="s">
        <v>62</v>
      </c>
      <c r="B101" s="171">
        <f>SUM(B86:B100)</f>
        <v>144671</v>
      </c>
      <c r="C101" s="172">
        <f>+F101/B101</f>
        <v>1.6982695218806811</v>
      </c>
      <c r="D101" s="172"/>
      <c r="E101" s="172"/>
      <c r="F101" s="173">
        <f>SUM(F86:F100)</f>
        <v>245690.35000000003</v>
      </c>
      <c r="G101" s="144"/>
      <c r="H101" s="168">
        <v>36192</v>
      </c>
      <c r="I101" s="169">
        <v>6701</v>
      </c>
      <c r="J101" s="170">
        <v>1.61</v>
      </c>
      <c r="K101" s="144">
        <f t="shared" si="9"/>
        <v>10788.61</v>
      </c>
    </row>
    <row r="102" spans="1:11" x14ac:dyDescent="0.25">
      <c r="A102" s="146" t="s">
        <v>63</v>
      </c>
      <c r="B102" s="116">
        <f>+AN39</f>
        <v>74091</v>
      </c>
      <c r="C102" s="174">
        <v>2.2000000000000002</v>
      </c>
      <c r="D102" s="174"/>
      <c r="E102" s="174"/>
      <c r="F102" s="175">
        <f>+C102*B102</f>
        <v>163000.20000000001</v>
      </c>
      <c r="G102" s="144"/>
      <c r="H102" s="168">
        <v>36220</v>
      </c>
      <c r="I102" s="169">
        <v>5383</v>
      </c>
      <c r="J102" s="170">
        <v>1.56</v>
      </c>
      <c r="K102" s="144">
        <f t="shared" si="9"/>
        <v>8397.48</v>
      </c>
    </row>
    <row r="103" spans="1:11" x14ac:dyDescent="0.25">
      <c r="A103" s="115" t="s">
        <v>64</v>
      </c>
      <c r="B103" s="169">
        <f>+B102+B101</f>
        <v>218762</v>
      </c>
      <c r="C103" s="176">
        <f>+F103/B103</f>
        <v>1.8681971731836426</v>
      </c>
      <c r="D103" s="176"/>
      <c r="E103" s="176"/>
      <c r="F103" s="144">
        <f>+F102+F101</f>
        <v>408690.55000000005</v>
      </c>
      <c r="H103" s="168">
        <v>36251</v>
      </c>
      <c r="I103" s="169">
        <v>17558</v>
      </c>
      <c r="J103" s="170">
        <v>1.9</v>
      </c>
      <c r="K103" s="144">
        <f t="shared" si="9"/>
        <v>33360.199999999997</v>
      </c>
    </row>
    <row r="104" spans="1:11" x14ac:dyDescent="0.25">
      <c r="A104" s="17"/>
      <c r="B104" s="112"/>
      <c r="C104" s="177"/>
      <c r="D104" s="177"/>
      <c r="E104" s="177"/>
      <c r="F104" s="3"/>
      <c r="H104" s="168">
        <v>36281</v>
      </c>
      <c r="I104" s="169">
        <v>16888</v>
      </c>
      <c r="J104" s="170">
        <v>2</v>
      </c>
      <c r="K104" s="144">
        <f t="shared" si="9"/>
        <v>33776</v>
      </c>
    </row>
    <row r="105" spans="1:11" x14ac:dyDescent="0.25">
      <c r="A105" s="168" t="s">
        <v>65</v>
      </c>
      <c r="B105" s="169">
        <f>+B103</f>
        <v>218762</v>
      </c>
      <c r="C105" s="170">
        <v>2.2000000000000002</v>
      </c>
      <c r="D105" s="170"/>
      <c r="E105" s="170"/>
      <c r="F105" s="144">
        <f>+C105*B105</f>
        <v>481276.4</v>
      </c>
      <c r="H105" s="17">
        <v>36312</v>
      </c>
      <c r="I105" s="169">
        <v>24801</v>
      </c>
      <c r="J105" s="170">
        <v>1.96</v>
      </c>
      <c r="K105" s="144">
        <f t="shared" si="9"/>
        <v>48609.96</v>
      </c>
    </row>
    <row r="106" spans="1:11" x14ac:dyDescent="0.25">
      <c r="A106" s="168"/>
      <c r="B106" s="169"/>
      <c r="C106" s="170"/>
      <c r="D106" s="170"/>
      <c r="E106" s="170"/>
      <c r="F106" s="144"/>
      <c r="G106" s="144"/>
      <c r="H106" s="168">
        <v>36342</v>
      </c>
      <c r="I106" s="169">
        <v>23747</v>
      </c>
      <c r="J106" s="170">
        <v>2.0099999999999998</v>
      </c>
      <c r="K106" s="144">
        <f t="shared" si="9"/>
        <v>47731.469999999994</v>
      </c>
    </row>
    <row r="107" spans="1:11" x14ac:dyDescent="0.25">
      <c r="A107" s="168"/>
      <c r="B107" s="169"/>
      <c r="C107" s="170"/>
      <c r="D107" s="170"/>
      <c r="E107" s="170"/>
      <c r="F107" s="144"/>
      <c r="G107" s="144"/>
      <c r="H107" s="168">
        <v>36373</v>
      </c>
      <c r="I107" s="169">
        <v>21597</v>
      </c>
      <c r="J107" s="170">
        <v>2.35</v>
      </c>
      <c r="K107" s="144">
        <f t="shared" si="9"/>
        <v>50752.950000000004</v>
      </c>
    </row>
    <row r="108" spans="1:11" x14ac:dyDescent="0.25">
      <c r="A108" s="168"/>
      <c r="B108" s="169">
        <v>100000</v>
      </c>
      <c r="C108" s="170">
        <v>2</v>
      </c>
      <c r="D108" s="170"/>
      <c r="E108" s="170"/>
      <c r="F108" s="144">
        <f>+C108*B108</f>
        <v>200000</v>
      </c>
      <c r="G108" s="144"/>
      <c r="H108" s="168">
        <v>36404</v>
      </c>
      <c r="I108" s="169">
        <v>16984</v>
      </c>
      <c r="J108" s="170">
        <v>2.29</v>
      </c>
      <c r="K108" s="144">
        <f t="shared" si="9"/>
        <v>38893.360000000001</v>
      </c>
    </row>
    <row r="109" spans="1:11" x14ac:dyDescent="0.25">
      <c r="A109" s="168"/>
      <c r="B109" s="169"/>
      <c r="C109" s="170"/>
      <c r="D109" s="170"/>
      <c r="E109" s="170"/>
      <c r="F109" s="144"/>
      <c r="G109" s="144"/>
      <c r="H109" s="168">
        <v>36434</v>
      </c>
      <c r="I109" s="169">
        <v>11019</v>
      </c>
      <c r="J109" s="170">
        <v>2.59</v>
      </c>
      <c r="K109" s="144">
        <f t="shared" si="9"/>
        <v>28539.21</v>
      </c>
    </row>
    <row r="110" spans="1:11" x14ac:dyDescent="0.25">
      <c r="A110" s="168"/>
      <c r="B110" s="169"/>
      <c r="C110" s="170"/>
      <c r="D110" s="170"/>
      <c r="E110" s="170"/>
      <c r="F110" s="144"/>
      <c r="G110" s="144"/>
      <c r="H110" s="168">
        <v>36465</v>
      </c>
      <c r="I110" s="169">
        <v>14611</v>
      </c>
      <c r="J110" s="170">
        <v>2.14</v>
      </c>
      <c r="K110" s="144">
        <f t="shared" si="9"/>
        <v>31267.54</v>
      </c>
    </row>
    <row r="111" spans="1:11" x14ac:dyDescent="0.25">
      <c r="A111" s="168"/>
      <c r="B111" s="117"/>
      <c r="C111" s="174"/>
      <c r="D111" s="174"/>
      <c r="E111" s="174"/>
      <c r="F111" s="175"/>
      <c r="G111" s="144"/>
      <c r="H111" s="17">
        <v>36495</v>
      </c>
      <c r="I111" s="169">
        <v>31761</v>
      </c>
      <c r="J111" s="170">
        <v>2.21</v>
      </c>
      <c r="K111" s="144">
        <f t="shared" si="9"/>
        <v>70191.81</v>
      </c>
    </row>
    <row r="112" spans="1:11" ht="13.8" thickBot="1" x14ac:dyDescent="0.3">
      <c r="A112" s="146"/>
      <c r="B112" s="178"/>
      <c r="C112" s="179"/>
      <c r="D112" s="179"/>
      <c r="E112" s="179"/>
      <c r="F112" s="180"/>
      <c r="G112" s="144"/>
      <c r="H112" s="17">
        <v>36526</v>
      </c>
      <c r="I112" s="169">
        <v>28865</v>
      </c>
      <c r="J112" s="170">
        <v>2.23</v>
      </c>
      <c r="K112" s="144">
        <f>+J112*I112</f>
        <v>64368.95</v>
      </c>
    </row>
    <row r="113" spans="1:11" ht="13.8" thickTop="1" x14ac:dyDescent="0.25">
      <c r="H113" s="17">
        <v>36557</v>
      </c>
      <c r="I113" s="169">
        <f>11102+3</f>
        <v>11105</v>
      </c>
      <c r="J113" s="170">
        <v>2.4</v>
      </c>
      <c r="K113" s="144">
        <f>+J113*I113</f>
        <v>26652</v>
      </c>
    </row>
    <row r="114" spans="1:11" x14ac:dyDescent="0.25">
      <c r="H114" s="112"/>
      <c r="I114" s="335">
        <f>SUM(I86:I113)</f>
        <v>518833</v>
      </c>
      <c r="K114" s="189">
        <f>SUM(K86:K113)</f>
        <v>1056306.4799999997</v>
      </c>
    </row>
    <row r="115" spans="1:11" x14ac:dyDescent="0.25">
      <c r="H115" s="112"/>
    </row>
    <row r="116" spans="1:11" x14ac:dyDescent="0.25">
      <c r="H116" s="112"/>
    </row>
    <row r="117" spans="1:11" x14ac:dyDescent="0.25">
      <c r="H117" s="112"/>
    </row>
    <row r="118" spans="1:11" x14ac:dyDescent="0.25">
      <c r="A118" s="161" t="s">
        <v>25</v>
      </c>
      <c r="B118" s="157"/>
      <c r="C118" s="154"/>
      <c r="D118" s="154"/>
      <c r="E118" s="154"/>
      <c r="F118" s="142"/>
      <c r="G118" s="144"/>
      <c r="H118" s="112"/>
    </row>
    <row r="119" spans="1:11" x14ac:dyDescent="0.25">
      <c r="A119" s="161" t="s">
        <v>58</v>
      </c>
      <c r="B119" s="157"/>
      <c r="C119" s="154"/>
      <c r="D119" s="154"/>
      <c r="E119" s="154"/>
      <c r="F119" s="142"/>
      <c r="G119" s="144"/>
      <c r="H119" s="112"/>
    </row>
    <row r="120" spans="1:11" x14ac:dyDescent="0.25">
      <c r="A120" s="161" t="s">
        <v>59</v>
      </c>
      <c r="B120" s="157"/>
      <c r="C120" s="154"/>
      <c r="D120" s="154"/>
      <c r="E120" s="154"/>
      <c r="F120" s="142"/>
      <c r="G120" s="144"/>
      <c r="H120" s="112"/>
    </row>
    <row r="121" spans="1:11" x14ac:dyDescent="0.25">
      <c r="H121" s="112"/>
    </row>
    <row r="122" spans="1:11" x14ac:dyDescent="0.25">
      <c r="H122" s="112"/>
    </row>
    <row r="123" spans="1:11" x14ac:dyDescent="0.25">
      <c r="H123" s="112"/>
    </row>
    <row r="124" spans="1:11" x14ac:dyDescent="0.25">
      <c r="A124" s="145"/>
      <c r="B124" s="154" t="s">
        <v>15</v>
      </c>
      <c r="C124" s="154" t="s">
        <v>60</v>
      </c>
      <c r="D124" s="154"/>
      <c r="E124" s="154"/>
      <c r="F124" s="145"/>
      <c r="G124" s="144"/>
      <c r="H124" s="112"/>
    </row>
    <row r="125" spans="1:11" x14ac:dyDescent="0.25">
      <c r="A125" s="145"/>
      <c r="B125" s="181" t="s">
        <v>52</v>
      </c>
      <c r="C125" s="181" t="s">
        <v>17</v>
      </c>
      <c r="D125" s="181"/>
      <c r="E125" s="181"/>
      <c r="F125" s="182" t="s">
        <v>29</v>
      </c>
      <c r="G125" s="144"/>
      <c r="H125" s="112"/>
    </row>
    <row r="126" spans="1:11" x14ac:dyDescent="0.25">
      <c r="A126" s="168">
        <v>36100</v>
      </c>
      <c r="B126" s="169">
        <v>11369</v>
      </c>
      <c r="C126" s="170">
        <v>2.02</v>
      </c>
      <c r="D126" s="170"/>
      <c r="E126" s="170"/>
      <c r="F126" s="144">
        <f>+C126*B126</f>
        <v>22965.38</v>
      </c>
      <c r="H126" s="112"/>
    </row>
    <row r="127" spans="1:11" x14ac:dyDescent="0.25">
      <c r="A127" s="168">
        <v>36130</v>
      </c>
      <c r="B127" s="169">
        <v>88047</v>
      </c>
      <c r="C127" s="170">
        <v>1.79</v>
      </c>
      <c r="D127" s="170"/>
      <c r="E127" s="170"/>
      <c r="F127" s="144">
        <f t="shared" ref="F127:F132" si="10">+C127*B127</f>
        <v>157604.13</v>
      </c>
      <c r="G127" s="144"/>
      <c r="H127" s="112"/>
    </row>
    <row r="128" spans="1:11" x14ac:dyDescent="0.25">
      <c r="A128" s="168">
        <v>36161</v>
      </c>
      <c r="B128" s="169">
        <v>22026</v>
      </c>
      <c r="C128" s="170">
        <v>1.7</v>
      </c>
      <c r="D128" s="170"/>
      <c r="E128" s="170"/>
      <c r="F128" s="144">
        <f t="shared" si="10"/>
        <v>37444.199999999997</v>
      </c>
      <c r="G128" s="144"/>
      <c r="H128" s="112"/>
    </row>
    <row r="129" spans="1:9" x14ac:dyDescent="0.25">
      <c r="A129" s="168">
        <v>36192</v>
      </c>
      <c r="B129" s="169">
        <v>12888</v>
      </c>
      <c r="C129" s="170">
        <v>1.61</v>
      </c>
      <c r="D129" s="170"/>
      <c r="E129" s="170"/>
      <c r="F129" s="144">
        <f t="shared" si="10"/>
        <v>20749.68</v>
      </c>
      <c r="G129" s="144"/>
      <c r="H129" s="112"/>
    </row>
    <row r="130" spans="1:9" x14ac:dyDescent="0.25">
      <c r="A130" s="168">
        <v>36220</v>
      </c>
      <c r="B130" s="169">
        <v>29</v>
      </c>
      <c r="C130" s="170">
        <v>1.56</v>
      </c>
      <c r="D130" s="170"/>
      <c r="E130" s="170"/>
      <c r="F130" s="144">
        <f t="shared" si="10"/>
        <v>45.24</v>
      </c>
      <c r="G130" s="144"/>
      <c r="H130" s="112"/>
    </row>
    <row r="131" spans="1:9" x14ac:dyDescent="0.25">
      <c r="A131" s="168">
        <v>36251</v>
      </c>
      <c r="B131" s="169">
        <v>31188</v>
      </c>
      <c r="C131" s="170">
        <v>1.9</v>
      </c>
      <c r="D131" s="170"/>
      <c r="E131" s="170"/>
      <c r="F131" s="144">
        <f t="shared" si="10"/>
        <v>59257.2</v>
      </c>
      <c r="G131" s="144"/>
      <c r="H131" s="112"/>
    </row>
    <row r="132" spans="1:9" x14ac:dyDescent="0.25">
      <c r="A132" s="168">
        <v>36281</v>
      </c>
      <c r="B132" s="117">
        <f>3252482-3155382</f>
        <v>97100</v>
      </c>
      <c r="C132" s="174">
        <v>2.02</v>
      </c>
      <c r="D132" s="174"/>
      <c r="E132" s="174"/>
      <c r="F132" s="175">
        <f t="shared" si="10"/>
        <v>196142</v>
      </c>
      <c r="G132" s="144"/>
      <c r="H132" s="112"/>
    </row>
    <row r="133" spans="1:9" ht="13.8" thickBot="1" x14ac:dyDescent="0.3">
      <c r="A133" s="146"/>
      <c r="B133" s="178">
        <f>SUM(B126:B132)</f>
        <v>262647</v>
      </c>
      <c r="C133" s="179">
        <f>+F133/B133</f>
        <v>1.8816427752839362</v>
      </c>
      <c r="D133" s="179"/>
      <c r="E133" s="179"/>
      <c r="F133" s="180">
        <f>SUM(F126:F132)</f>
        <v>494207.83</v>
      </c>
      <c r="G133" s="144"/>
    </row>
    <row r="134" spans="1:9" ht="13.8" thickTop="1" x14ac:dyDescent="0.25">
      <c r="A134" s="145"/>
      <c r="B134" s="157"/>
      <c r="C134" s="154"/>
      <c r="D134" s="154"/>
      <c r="E134" s="154"/>
      <c r="F134" s="142"/>
      <c r="G134" s="144"/>
    </row>
    <row r="135" spans="1:9" x14ac:dyDescent="0.25">
      <c r="A135" s="145"/>
      <c r="B135" s="157">
        <v>110000</v>
      </c>
      <c r="C135" s="154"/>
      <c r="D135" s="154"/>
      <c r="E135" s="154"/>
      <c r="F135" s="142"/>
      <c r="G135" s="144"/>
    </row>
    <row r="136" spans="1:9" x14ac:dyDescent="0.25">
      <c r="A136" s="145"/>
      <c r="B136" s="157">
        <f>+B133-B135</f>
        <v>152647</v>
      </c>
      <c r="C136" s="154"/>
      <c r="D136" s="154"/>
      <c r="E136" s="154"/>
      <c r="F136" s="183"/>
      <c r="G136" s="144"/>
      <c r="I136" s="188"/>
    </row>
    <row r="137" spans="1:9" x14ac:dyDescent="0.25">
      <c r="A137" s="145"/>
      <c r="B137" s="157"/>
      <c r="C137" s="154"/>
      <c r="D137" s="154"/>
      <c r="E137" s="154"/>
      <c r="F137" s="183"/>
      <c r="G137" s="144"/>
    </row>
    <row r="138" spans="1:9" x14ac:dyDescent="0.25">
      <c r="A138" s="184">
        <v>35309</v>
      </c>
      <c r="B138" s="157">
        <v>49118</v>
      </c>
      <c r="C138" s="154">
        <v>77606.44</v>
      </c>
      <c r="D138" s="154"/>
      <c r="E138" s="154"/>
      <c r="F138" s="185">
        <f>+C138/B138</f>
        <v>1.58</v>
      </c>
      <c r="G138" s="144"/>
    </row>
    <row r="139" spans="1:9" x14ac:dyDescent="0.25">
      <c r="A139" s="184">
        <v>35339</v>
      </c>
      <c r="B139" s="157">
        <v>214553</v>
      </c>
      <c r="C139" s="154">
        <v>454852.36</v>
      </c>
      <c r="D139" s="154"/>
      <c r="E139" s="154"/>
      <c r="F139" s="185">
        <f t="shared" ref="F139:F164" si="11">+C139/B139</f>
        <v>2.12</v>
      </c>
      <c r="G139" s="144"/>
    </row>
    <row r="140" spans="1:9" x14ac:dyDescent="0.25">
      <c r="A140" s="118">
        <v>35370</v>
      </c>
      <c r="B140" s="119">
        <v>43514</v>
      </c>
      <c r="C140" s="140">
        <v>119663.5</v>
      </c>
      <c r="F140" s="185">
        <f t="shared" si="11"/>
        <v>2.75</v>
      </c>
    </row>
    <row r="141" spans="1:9" x14ac:dyDescent="0.25">
      <c r="A141" s="118">
        <v>35400</v>
      </c>
      <c r="B141" s="119">
        <v>-216419</v>
      </c>
      <c r="C141" s="140">
        <v>-555955.78</v>
      </c>
      <c r="F141" s="185">
        <f t="shared" si="11"/>
        <v>2.5688861883660863</v>
      </c>
    </row>
    <row r="142" spans="1:9" x14ac:dyDescent="0.25">
      <c r="A142" s="118">
        <v>35400</v>
      </c>
      <c r="B142" s="119">
        <v>28947</v>
      </c>
      <c r="C142" s="140">
        <v>45736.26</v>
      </c>
      <c r="F142" s="185">
        <f t="shared" si="11"/>
        <v>1.58</v>
      </c>
    </row>
    <row r="143" spans="1:9" x14ac:dyDescent="0.25">
      <c r="A143" s="118">
        <v>35431</v>
      </c>
      <c r="B143" s="119">
        <v>1433</v>
      </c>
      <c r="C143" s="140">
        <v>4585.6000000000004</v>
      </c>
      <c r="F143" s="185">
        <f t="shared" si="11"/>
        <v>3.2</v>
      </c>
    </row>
    <row r="144" spans="1:9" x14ac:dyDescent="0.25">
      <c r="A144" s="118">
        <v>35462</v>
      </c>
      <c r="B144" s="119">
        <v>-39680</v>
      </c>
      <c r="C144" s="140">
        <v>-80550.399999999994</v>
      </c>
      <c r="F144" s="185">
        <f t="shared" si="11"/>
        <v>2.0299999999999998</v>
      </c>
    </row>
    <row r="145" spans="1:6" x14ac:dyDescent="0.25">
      <c r="A145" s="118">
        <v>35490</v>
      </c>
      <c r="B145" s="119">
        <v>11061</v>
      </c>
      <c r="C145" s="140">
        <v>18914.310000000001</v>
      </c>
      <c r="F145" s="185">
        <f t="shared" si="11"/>
        <v>1.7100000000000002</v>
      </c>
    </row>
    <row r="146" spans="1:6" x14ac:dyDescent="0.25">
      <c r="A146" s="118">
        <v>35521</v>
      </c>
      <c r="B146" s="119">
        <v>5079</v>
      </c>
      <c r="C146" s="140">
        <v>9294.57</v>
      </c>
      <c r="F146" s="185">
        <f t="shared" si="11"/>
        <v>1.8299999999999998</v>
      </c>
    </row>
    <row r="147" spans="1:6" x14ac:dyDescent="0.25">
      <c r="A147" s="118">
        <v>35551</v>
      </c>
      <c r="B147" s="119">
        <v>-27163</v>
      </c>
      <c r="C147" s="140">
        <v>-53239.48</v>
      </c>
      <c r="F147" s="185">
        <f t="shared" si="11"/>
        <v>1.9600000000000002</v>
      </c>
    </row>
    <row r="148" spans="1:6" x14ac:dyDescent="0.25">
      <c r="A148" s="118">
        <v>35582</v>
      </c>
      <c r="B148" s="119">
        <v>696</v>
      </c>
      <c r="C148" s="140">
        <v>1392</v>
      </c>
      <c r="F148" s="185">
        <f t="shared" si="11"/>
        <v>2</v>
      </c>
    </row>
    <row r="149" spans="1:6" x14ac:dyDescent="0.25">
      <c r="A149" s="118">
        <v>35612</v>
      </c>
      <c r="B149" s="119">
        <v>54951</v>
      </c>
      <c r="C149" s="140">
        <v>111550.53</v>
      </c>
      <c r="F149" s="185">
        <f t="shared" si="11"/>
        <v>2.0299999999999998</v>
      </c>
    </row>
    <row r="150" spans="1:6" x14ac:dyDescent="0.25">
      <c r="A150" s="118">
        <v>35643</v>
      </c>
      <c r="B150" s="119">
        <v>80810</v>
      </c>
      <c r="C150" s="140">
        <v>180206.3</v>
      </c>
      <c r="F150" s="185">
        <f t="shared" si="11"/>
        <v>2.23</v>
      </c>
    </row>
    <row r="151" spans="1:6" x14ac:dyDescent="0.25">
      <c r="A151" s="118">
        <v>35674</v>
      </c>
      <c r="B151" s="119">
        <v>79912</v>
      </c>
      <c r="C151" s="140">
        <v>215762.4</v>
      </c>
      <c r="F151" s="185">
        <f t="shared" si="11"/>
        <v>2.6999999999999997</v>
      </c>
    </row>
    <row r="152" spans="1:6" x14ac:dyDescent="0.25">
      <c r="A152" s="118">
        <v>35704</v>
      </c>
      <c r="B152" s="119">
        <v>-197519</v>
      </c>
      <c r="C152" s="140">
        <v>-557003.57999999996</v>
      </c>
      <c r="F152" s="185">
        <f t="shared" si="11"/>
        <v>2.82</v>
      </c>
    </row>
    <row r="153" spans="1:6" x14ac:dyDescent="0.25">
      <c r="A153" s="118">
        <v>35735</v>
      </c>
      <c r="B153" s="119">
        <v>-60757</v>
      </c>
      <c r="C153" s="140">
        <v>-163436.32999999999</v>
      </c>
      <c r="F153" s="185">
        <f t="shared" si="11"/>
        <v>2.69</v>
      </c>
    </row>
    <row r="154" spans="1:6" x14ac:dyDescent="0.25">
      <c r="A154" s="118">
        <v>35765</v>
      </c>
      <c r="B154" s="119">
        <v>91837</v>
      </c>
      <c r="C154" s="140">
        <v>198367.92</v>
      </c>
      <c r="F154" s="185">
        <f t="shared" si="11"/>
        <v>2.16</v>
      </c>
    </row>
    <row r="155" spans="1:6" x14ac:dyDescent="0.25">
      <c r="A155" s="118">
        <v>35796</v>
      </c>
      <c r="B155" s="119">
        <v>12478</v>
      </c>
      <c r="C155" s="140">
        <v>24831.22</v>
      </c>
      <c r="F155" s="185">
        <f t="shared" si="11"/>
        <v>1.99</v>
      </c>
    </row>
    <row r="156" spans="1:6" x14ac:dyDescent="0.25">
      <c r="A156" s="118">
        <v>35827</v>
      </c>
      <c r="B156" s="119">
        <v>41686</v>
      </c>
      <c r="C156" s="140">
        <v>85456.3</v>
      </c>
      <c r="F156" s="185">
        <f t="shared" si="11"/>
        <v>2.0500000000000003</v>
      </c>
    </row>
    <row r="157" spans="1:6" x14ac:dyDescent="0.25">
      <c r="A157" s="118">
        <v>35855</v>
      </c>
      <c r="B157" s="119">
        <v>10912</v>
      </c>
      <c r="C157" s="140">
        <v>23242.560000000001</v>
      </c>
      <c r="F157" s="185">
        <f t="shared" si="11"/>
        <v>2.1300000000000003</v>
      </c>
    </row>
    <row r="158" spans="1:6" x14ac:dyDescent="0.25">
      <c r="A158" s="118">
        <v>35886</v>
      </c>
      <c r="B158" s="119">
        <v>-14809</v>
      </c>
      <c r="C158" s="140">
        <v>-33468.339999999997</v>
      </c>
      <c r="F158" s="185">
        <f t="shared" si="11"/>
        <v>2.2599999999999998</v>
      </c>
    </row>
    <row r="159" spans="1:6" x14ac:dyDescent="0.25">
      <c r="A159" s="118">
        <v>35916</v>
      </c>
      <c r="B159" s="119">
        <v>-68266</v>
      </c>
      <c r="C159" s="140">
        <v>-131753.38</v>
      </c>
      <c r="F159" s="185">
        <f t="shared" si="11"/>
        <v>1.9300000000000002</v>
      </c>
    </row>
    <row r="160" spans="1:6" x14ac:dyDescent="0.25">
      <c r="A160" s="118">
        <v>35947</v>
      </c>
      <c r="B160" s="119">
        <v>-120267</v>
      </c>
      <c r="C160" s="140">
        <v>-221291.28</v>
      </c>
      <c r="F160" s="185">
        <f t="shared" si="11"/>
        <v>1.84</v>
      </c>
    </row>
    <row r="161" spans="1:7" x14ac:dyDescent="0.25">
      <c r="A161" s="118">
        <v>35977</v>
      </c>
      <c r="B161" s="119">
        <v>67572</v>
      </c>
      <c r="C161" s="140">
        <v>136495.44</v>
      </c>
      <c r="F161" s="185">
        <f t="shared" si="11"/>
        <v>2.02</v>
      </c>
      <c r="G161" s="186"/>
    </row>
    <row r="162" spans="1:7" x14ac:dyDescent="0.25">
      <c r="A162" s="118">
        <v>36008</v>
      </c>
      <c r="B162" s="119">
        <v>76339</v>
      </c>
      <c r="C162" s="140">
        <v>133593.25</v>
      </c>
      <c r="F162" s="185">
        <f t="shared" si="11"/>
        <v>1.75</v>
      </c>
    </row>
    <row r="163" spans="1:7" x14ac:dyDescent="0.25">
      <c r="A163" s="118">
        <v>36039</v>
      </c>
      <c r="B163" s="119">
        <v>4528</v>
      </c>
      <c r="C163" s="140">
        <v>7969.28</v>
      </c>
      <c r="F163" s="185">
        <f t="shared" si="11"/>
        <v>1.76</v>
      </c>
    </row>
    <row r="164" spans="1:7" x14ac:dyDescent="0.25">
      <c r="A164" s="118">
        <v>36069</v>
      </c>
      <c r="B164" s="119">
        <v>26871</v>
      </c>
      <c r="C164" s="140">
        <v>47561.67</v>
      </c>
      <c r="F164" s="185">
        <f t="shared" si="11"/>
        <v>1.77</v>
      </c>
    </row>
    <row r="165" spans="1:7" x14ac:dyDescent="0.25">
      <c r="A165" s="118">
        <v>36100</v>
      </c>
      <c r="B165" s="187">
        <v>153952</v>
      </c>
      <c r="C165" s="181">
        <v>288096.78000000003</v>
      </c>
      <c r="D165" s="154"/>
      <c r="E165" s="154"/>
      <c r="F165" s="188">
        <f>+C165/B165</f>
        <v>1.8713415869881522</v>
      </c>
    </row>
    <row r="166" spans="1:7" x14ac:dyDescent="0.25">
      <c r="B166" s="119">
        <f>SUM(B138:B165)</f>
        <v>311369</v>
      </c>
      <c r="C166" s="140">
        <f>SUM(C138:C165)</f>
        <v>388480.12000000011</v>
      </c>
      <c r="F166" s="34" t="s">
        <v>66</v>
      </c>
    </row>
    <row r="167" spans="1:7" x14ac:dyDescent="0.25">
      <c r="B167" s="187">
        <v>-300000</v>
      </c>
      <c r="C167" s="181">
        <v>-450000</v>
      </c>
      <c r="D167" s="154"/>
      <c r="E167" s="154"/>
      <c r="F167" s="34" t="s">
        <v>67</v>
      </c>
    </row>
    <row r="168" spans="1:7" x14ac:dyDescent="0.25">
      <c r="B168" s="119">
        <f>+B167+B166</f>
        <v>11369</v>
      </c>
      <c r="C168" s="140">
        <f>+C167+C166</f>
        <v>-61519.879999999888</v>
      </c>
      <c r="F168" s="34" t="s">
        <v>68</v>
      </c>
    </row>
    <row r="169" spans="1:7" x14ac:dyDescent="0.25">
      <c r="A169" s="118">
        <v>36130</v>
      </c>
      <c r="B169" s="119">
        <v>88047</v>
      </c>
      <c r="C169" s="140">
        <v>153201.78</v>
      </c>
      <c r="F169" s="188">
        <f>+C169/B169</f>
        <v>1.74</v>
      </c>
    </row>
    <row r="170" spans="1:7" x14ac:dyDescent="0.25">
      <c r="A170" s="118">
        <v>36161</v>
      </c>
      <c r="B170" s="119">
        <v>22026</v>
      </c>
      <c r="C170" s="140">
        <v>38104.980000000003</v>
      </c>
      <c r="F170" s="188">
        <f>+C170/B170</f>
        <v>1.7300000000000002</v>
      </c>
    </row>
    <row r="171" spans="1:7" x14ac:dyDescent="0.25">
      <c r="A171" s="118">
        <v>36192</v>
      </c>
      <c r="B171" s="119">
        <v>12888</v>
      </c>
      <c r="C171" s="140">
        <v>21007.439999999999</v>
      </c>
      <c r="F171" s="188">
        <f>+C171/B171</f>
        <v>1.63</v>
      </c>
    </row>
    <row r="172" spans="1:7" x14ac:dyDescent="0.25">
      <c r="A172" s="118">
        <v>36220</v>
      </c>
      <c r="B172" s="119">
        <v>29</v>
      </c>
      <c r="C172" s="140">
        <v>46.11</v>
      </c>
      <c r="F172" s="189">
        <f>+C172/B172</f>
        <v>1.59</v>
      </c>
    </row>
    <row r="173" spans="1:7" x14ac:dyDescent="0.25">
      <c r="A173" s="118">
        <v>36251</v>
      </c>
      <c r="B173" s="187">
        <v>31188</v>
      </c>
      <c r="C173" s="181">
        <v>60504.72</v>
      </c>
      <c r="D173" s="154"/>
      <c r="E173" s="154"/>
      <c r="F173" s="188">
        <f>+C173/B173</f>
        <v>1.94</v>
      </c>
    </row>
    <row r="174" spans="1:7" x14ac:dyDescent="0.25">
      <c r="B174" s="119">
        <f>SUM(B168:B173)</f>
        <v>165547</v>
      </c>
      <c r="C174" s="140">
        <f>SUM(C168:C173)</f>
        <v>211345.15000000011</v>
      </c>
    </row>
    <row r="175" spans="1:7" x14ac:dyDescent="0.25">
      <c r="A175" s="139" t="s">
        <v>69</v>
      </c>
      <c r="B175" s="187">
        <v>98603</v>
      </c>
      <c r="C175" s="181">
        <f>+B175*2.02</f>
        <v>199178.06</v>
      </c>
      <c r="D175" s="154"/>
      <c r="E175" s="154"/>
      <c r="F175" s="190">
        <v>2.02</v>
      </c>
    </row>
    <row r="176" spans="1:7" x14ac:dyDescent="0.25">
      <c r="B176" s="119">
        <f>+B175+B174</f>
        <v>264150</v>
      </c>
      <c r="C176" s="140">
        <f>+C175+C174</f>
        <v>410523.21000000008</v>
      </c>
      <c r="F176" s="188">
        <f>+C176/B176</f>
        <v>1.5541291311754688</v>
      </c>
    </row>
    <row r="178" spans="1:3" x14ac:dyDescent="0.25">
      <c r="A178" s="139" t="s">
        <v>70</v>
      </c>
      <c r="B178" s="119">
        <f>SUM(B161:B165)</f>
        <v>329262</v>
      </c>
      <c r="C178" s="140">
        <f>SUM(C161:C165)</f>
        <v>613716.42000000004</v>
      </c>
    </row>
    <row r="180" spans="1:3" x14ac:dyDescent="0.25">
      <c r="A180" s="139" t="s">
        <v>71</v>
      </c>
      <c r="B180" s="119">
        <f>+B169+B170+B171+B172+B173+B175</f>
        <v>252781</v>
      </c>
      <c r="C180" s="140">
        <f>+C169+C170+C171+C172+C173+C175</f>
        <v>472043.09</v>
      </c>
    </row>
    <row r="306" spans="7:8" x14ac:dyDescent="0.25">
      <c r="G306" s="34"/>
      <c r="H306" s="34"/>
    </row>
    <row r="307" spans="7:8" x14ac:dyDescent="0.25">
      <c r="G307" s="34"/>
      <c r="H307" s="3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opLeftCell="A29" workbookViewId="0">
      <selection activeCell="D45" sqref="D45"/>
    </sheetView>
    <sheetView topLeftCell="A25" workbookViewId="1">
      <selection activeCell="C13" sqref="C13"/>
    </sheetView>
    <sheetView topLeftCell="A25" workbookViewId="2">
      <selection activeCell="D38" sqref="D38"/>
    </sheetView>
    <sheetView workbookViewId="3">
      <selection activeCell="C15" sqref="C15"/>
    </sheetView>
  </sheetViews>
  <sheetFormatPr defaultRowHeight="13.2" x14ac:dyDescent="0.25"/>
  <cols>
    <col min="2" max="2" width="11.33203125" style="52" bestFit="1" customWidth="1"/>
    <col min="3" max="3" width="11" style="52" bestFit="1" customWidth="1"/>
    <col min="4" max="4" width="11.5546875" style="52" bestFit="1" customWidth="1"/>
  </cols>
  <sheetData>
    <row r="1" spans="1:29" x14ac:dyDescent="0.25">
      <c r="B1"/>
      <c r="C1"/>
      <c r="D1"/>
    </row>
    <row r="2" spans="1:29" ht="15.6" x14ac:dyDescent="0.3">
      <c r="A2" s="191" t="s">
        <v>72</v>
      </c>
      <c r="C2" s="193"/>
      <c r="F2" s="191"/>
      <c r="G2" s="52"/>
      <c r="H2" s="192"/>
      <c r="I2" s="52"/>
      <c r="J2" s="191"/>
      <c r="K2" s="52"/>
      <c r="L2" s="192"/>
      <c r="M2" s="52"/>
      <c r="N2" s="191"/>
      <c r="O2" s="52"/>
      <c r="P2" s="192"/>
      <c r="Q2" s="52"/>
      <c r="R2" s="191"/>
      <c r="S2" s="52"/>
      <c r="T2" s="193"/>
      <c r="U2" s="52"/>
      <c r="Z2" s="191"/>
      <c r="AA2" s="52"/>
      <c r="AB2" s="193"/>
      <c r="AC2" s="52"/>
    </row>
    <row r="3" spans="1:29" x14ac:dyDescent="0.25">
      <c r="A3" s="139"/>
      <c r="D3" s="112"/>
      <c r="F3" s="139"/>
      <c r="G3" s="52"/>
      <c r="H3" s="52"/>
      <c r="I3" s="112"/>
      <c r="J3" s="139"/>
      <c r="K3" s="52"/>
      <c r="L3" s="52"/>
      <c r="M3" s="112"/>
      <c r="N3" s="139"/>
      <c r="O3" s="52"/>
      <c r="P3" s="52"/>
      <c r="Q3" s="112"/>
      <c r="R3" s="139"/>
      <c r="S3" s="52"/>
      <c r="T3" s="52"/>
      <c r="U3" s="112"/>
      <c r="Z3" s="139"/>
      <c r="AA3" s="52"/>
      <c r="AB3" s="52"/>
      <c r="AC3" s="112"/>
    </row>
    <row r="4" spans="1:29" x14ac:dyDescent="0.25">
      <c r="A4" s="139"/>
      <c r="B4" s="58" t="s">
        <v>22</v>
      </c>
      <c r="C4" s="58" t="s">
        <v>21</v>
      </c>
      <c r="D4" s="194" t="s">
        <v>46</v>
      </c>
      <c r="F4" s="139"/>
      <c r="G4" s="58"/>
      <c r="H4" s="58"/>
      <c r="I4" s="194"/>
      <c r="J4" s="139"/>
      <c r="K4" s="58"/>
      <c r="L4" s="58"/>
      <c r="M4" s="194"/>
      <c r="N4" s="139"/>
      <c r="O4" s="58"/>
      <c r="P4" s="58"/>
      <c r="Q4" s="194"/>
      <c r="R4" s="139"/>
      <c r="S4" s="58"/>
      <c r="T4" s="58"/>
      <c r="U4" s="194"/>
      <c r="Z4" s="139"/>
      <c r="AA4" s="58"/>
      <c r="AB4" s="58"/>
      <c r="AC4" s="194"/>
    </row>
    <row r="5" spans="1:29" ht="14.1" customHeight="1" x14ac:dyDescent="0.25">
      <c r="A5" s="12">
        <v>1</v>
      </c>
      <c r="B5" s="24">
        <v>106094</v>
      </c>
      <c r="C5" s="24">
        <v>103793</v>
      </c>
      <c r="D5" s="24">
        <f>+C5-B5</f>
        <v>-2301</v>
      </c>
      <c r="F5" s="12"/>
      <c r="G5" s="24"/>
      <c r="H5" s="24"/>
      <c r="I5" s="24"/>
      <c r="J5" s="12"/>
      <c r="K5" s="24"/>
      <c r="L5" s="24"/>
      <c r="M5" s="24"/>
      <c r="N5" s="12"/>
      <c r="O5" s="24"/>
      <c r="P5" s="24"/>
      <c r="Q5" s="24"/>
      <c r="R5" s="12"/>
      <c r="S5" s="24"/>
      <c r="T5" s="24"/>
      <c r="U5" s="24"/>
      <c r="Z5" s="12"/>
      <c r="AA5" s="24"/>
      <c r="AB5" s="24"/>
      <c r="AC5" s="24"/>
    </row>
    <row r="6" spans="1:29" ht="14.1" customHeight="1" x14ac:dyDescent="0.25">
      <c r="A6" s="12">
        <v>2</v>
      </c>
      <c r="B6" s="51">
        <v>97525</v>
      </c>
      <c r="C6" s="51">
        <v>95166</v>
      </c>
      <c r="D6" s="24">
        <f t="shared" ref="D6:D36" si="0">+C6-B6</f>
        <v>-2359</v>
      </c>
      <c r="F6" s="12"/>
      <c r="G6" s="24"/>
      <c r="H6" s="24"/>
      <c r="I6" s="24"/>
      <c r="J6" s="12"/>
      <c r="K6" s="24"/>
      <c r="L6" s="24"/>
      <c r="M6" s="24"/>
      <c r="N6" s="12"/>
      <c r="O6" s="24"/>
      <c r="P6" s="24"/>
      <c r="Q6" s="24"/>
      <c r="R6" s="12"/>
      <c r="S6" s="24"/>
      <c r="T6" s="24"/>
      <c r="U6" s="24"/>
      <c r="Z6" s="12"/>
      <c r="AA6" s="24"/>
      <c r="AB6" s="24"/>
      <c r="AC6" s="24"/>
    </row>
    <row r="7" spans="1:29" ht="14.1" customHeight="1" x14ac:dyDescent="0.25">
      <c r="A7" s="12">
        <v>3</v>
      </c>
      <c r="B7" s="51">
        <v>97475</v>
      </c>
      <c r="C7" s="51">
        <v>95009</v>
      </c>
      <c r="D7" s="24">
        <f t="shared" si="0"/>
        <v>-2466</v>
      </c>
      <c r="F7" s="12"/>
      <c r="G7" s="24"/>
      <c r="H7" s="24"/>
      <c r="I7" s="24"/>
      <c r="J7" s="12"/>
      <c r="K7" s="24"/>
      <c r="L7" s="24"/>
      <c r="M7" s="24"/>
      <c r="N7" s="12"/>
      <c r="O7" s="24"/>
      <c r="P7" s="24"/>
      <c r="Q7" s="24"/>
      <c r="R7" s="12"/>
      <c r="S7" s="24"/>
      <c r="T7" s="24"/>
      <c r="U7" s="24"/>
      <c r="Z7" s="12"/>
      <c r="AA7" s="24"/>
      <c r="AB7" s="24"/>
      <c r="AC7" s="24"/>
    </row>
    <row r="8" spans="1:29" ht="14.1" customHeight="1" x14ac:dyDescent="0.25">
      <c r="A8" s="12">
        <v>4</v>
      </c>
      <c r="B8" s="24">
        <v>97525</v>
      </c>
      <c r="C8" s="51">
        <v>96856</v>
      </c>
      <c r="D8" s="24">
        <f t="shared" si="0"/>
        <v>-669</v>
      </c>
      <c r="F8" s="12"/>
      <c r="G8" s="24"/>
      <c r="H8" s="24"/>
      <c r="I8" s="24"/>
      <c r="J8" s="12"/>
      <c r="K8" s="24"/>
      <c r="L8" s="24"/>
      <c r="M8" s="24"/>
      <c r="N8" s="12"/>
      <c r="O8" s="24"/>
      <c r="P8" s="24"/>
      <c r="Q8" s="24"/>
      <c r="R8" s="12"/>
      <c r="S8" s="24"/>
      <c r="T8" s="24"/>
      <c r="U8" s="24"/>
      <c r="Z8" s="12"/>
      <c r="AA8" s="24"/>
      <c r="AB8" s="24"/>
      <c r="AC8" s="24"/>
    </row>
    <row r="9" spans="1:29" ht="14.1" customHeight="1" x14ac:dyDescent="0.25">
      <c r="A9" s="12">
        <v>5</v>
      </c>
      <c r="B9" s="24">
        <v>102135</v>
      </c>
      <c r="C9" s="24">
        <v>101639</v>
      </c>
      <c r="D9" s="24">
        <f t="shared" si="0"/>
        <v>-496</v>
      </c>
      <c r="F9" s="12"/>
      <c r="G9" s="24"/>
      <c r="H9" s="24"/>
      <c r="I9" s="24"/>
      <c r="J9" s="12"/>
      <c r="K9" s="24"/>
      <c r="L9" s="24"/>
      <c r="M9" s="24"/>
      <c r="N9" s="12"/>
      <c r="O9" s="24"/>
      <c r="P9" s="24"/>
      <c r="Q9" s="24"/>
      <c r="R9" s="12"/>
      <c r="S9" s="24"/>
      <c r="T9" s="24"/>
      <c r="U9" s="24"/>
      <c r="Z9" s="12"/>
      <c r="AA9" s="24"/>
      <c r="AB9" s="24"/>
      <c r="AC9" s="24"/>
    </row>
    <row r="10" spans="1:29" ht="14.1" customHeight="1" x14ac:dyDescent="0.25">
      <c r="A10" s="12">
        <v>6</v>
      </c>
      <c r="B10" s="24">
        <v>82735</v>
      </c>
      <c r="C10" s="24">
        <v>82655</v>
      </c>
      <c r="D10" s="24">
        <f t="shared" si="0"/>
        <v>-80</v>
      </c>
      <c r="F10" s="12"/>
      <c r="G10" s="24"/>
      <c r="H10" s="24"/>
      <c r="I10" s="24"/>
      <c r="J10" s="12"/>
      <c r="K10" s="24"/>
      <c r="L10" s="24"/>
      <c r="M10" s="24"/>
      <c r="N10" s="12"/>
      <c r="O10" s="24"/>
      <c r="P10" s="24"/>
      <c r="Q10" s="24"/>
      <c r="R10" s="12"/>
      <c r="S10" s="24"/>
      <c r="T10" s="24"/>
      <c r="U10" s="24"/>
      <c r="Z10" s="12"/>
      <c r="AA10" s="24"/>
      <c r="AB10" s="24"/>
      <c r="AC10" s="24"/>
    </row>
    <row r="11" spans="1:29" ht="14.1" customHeight="1" x14ac:dyDescent="0.25">
      <c r="A11" s="12">
        <v>7</v>
      </c>
      <c r="B11" s="24">
        <v>94635</v>
      </c>
      <c r="C11" s="24">
        <v>94027</v>
      </c>
      <c r="D11" s="24">
        <f t="shared" si="0"/>
        <v>-608</v>
      </c>
      <c r="F11" s="12"/>
      <c r="G11" s="24"/>
      <c r="H11" s="24"/>
      <c r="I11" s="24"/>
      <c r="J11" s="12"/>
      <c r="K11" s="24"/>
      <c r="L11" s="24"/>
      <c r="M11" s="24"/>
      <c r="N11" s="12"/>
      <c r="O11" s="24"/>
      <c r="P11" s="24"/>
      <c r="Q11" s="24"/>
      <c r="R11" s="12"/>
      <c r="S11" s="24"/>
      <c r="T11" s="24"/>
      <c r="U11" s="24"/>
      <c r="Z11" s="12"/>
      <c r="AA11" s="24"/>
      <c r="AB11" s="24"/>
      <c r="AC11" s="24"/>
    </row>
    <row r="12" spans="1:29" ht="14.1" customHeight="1" x14ac:dyDescent="0.25">
      <c r="A12" s="12">
        <v>8</v>
      </c>
      <c r="B12" s="24">
        <v>134131</v>
      </c>
      <c r="C12" s="243">
        <v>134131</v>
      </c>
      <c r="D12" s="24">
        <f t="shared" si="0"/>
        <v>0</v>
      </c>
      <c r="F12" s="12"/>
      <c r="G12" s="24"/>
      <c r="H12" s="24"/>
      <c r="I12" s="24"/>
      <c r="J12" s="12"/>
      <c r="K12" s="24"/>
      <c r="L12" s="24"/>
      <c r="M12" s="24"/>
      <c r="N12" s="12"/>
      <c r="O12" s="24"/>
      <c r="P12" s="24"/>
      <c r="Q12" s="24"/>
      <c r="R12" s="12"/>
      <c r="S12" s="24"/>
      <c r="T12" s="24"/>
      <c r="U12" s="24"/>
      <c r="Z12" s="12"/>
      <c r="AA12" s="24"/>
      <c r="AB12" s="24"/>
      <c r="AC12" s="24"/>
    </row>
    <row r="13" spans="1:29" ht="14.1" customHeight="1" x14ac:dyDescent="0.25">
      <c r="A13" s="12">
        <v>9</v>
      </c>
      <c r="B13" s="24">
        <v>71735</v>
      </c>
      <c r="C13" s="24">
        <v>72648</v>
      </c>
      <c r="D13" s="24">
        <f t="shared" si="0"/>
        <v>913</v>
      </c>
      <c r="F13" s="12"/>
      <c r="G13" s="24"/>
      <c r="H13" s="24"/>
      <c r="I13" s="24"/>
      <c r="J13" s="12"/>
      <c r="K13" s="24"/>
      <c r="L13" s="24"/>
      <c r="M13" s="24"/>
      <c r="N13" s="12"/>
      <c r="O13" s="24"/>
      <c r="P13" s="24"/>
      <c r="Q13" s="24"/>
      <c r="R13" s="12"/>
      <c r="S13" s="24"/>
      <c r="T13" s="24"/>
      <c r="U13" s="24"/>
      <c r="Z13" s="12"/>
      <c r="AA13" s="24"/>
      <c r="AB13" s="24"/>
      <c r="AC13" s="24"/>
    </row>
    <row r="14" spans="1:29" ht="14.1" customHeight="1" x14ac:dyDescent="0.25">
      <c r="A14" s="12">
        <v>10</v>
      </c>
      <c r="B14" s="24">
        <v>71735</v>
      </c>
      <c r="C14" s="24">
        <v>86862</v>
      </c>
      <c r="D14" s="24">
        <f t="shared" si="0"/>
        <v>15127</v>
      </c>
      <c r="F14" s="12"/>
      <c r="G14" s="24"/>
      <c r="H14" s="24"/>
      <c r="I14" s="24"/>
      <c r="J14" s="12"/>
      <c r="K14" s="24"/>
      <c r="L14" s="24"/>
      <c r="M14" s="24"/>
      <c r="N14" s="12"/>
      <c r="O14" s="24"/>
      <c r="P14" s="24"/>
      <c r="Q14" s="24"/>
      <c r="R14" s="12"/>
      <c r="S14" s="24"/>
      <c r="T14" s="24"/>
      <c r="U14" s="24"/>
      <c r="Z14" s="12"/>
      <c r="AA14" s="24"/>
      <c r="AB14" s="24"/>
      <c r="AC14" s="24"/>
    </row>
    <row r="15" spans="1:29" ht="14.1" customHeight="1" x14ac:dyDescent="0.25">
      <c r="A15" s="12">
        <v>11</v>
      </c>
      <c r="B15" s="24"/>
      <c r="C15" s="24"/>
      <c r="D15" s="24">
        <f t="shared" si="0"/>
        <v>0</v>
      </c>
      <c r="F15" s="12"/>
      <c r="G15" s="24"/>
      <c r="H15" s="24"/>
      <c r="I15" s="24"/>
      <c r="J15" s="12"/>
      <c r="K15" s="24"/>
      <c r="L15" s="24"/>
      <c r="M15" s="24"/>
      <c r="N15" s="12"/>
      <c r="O15" s="24"/>
      <c r="P15" s="24"/>
      <c r="Q15" s="24"/>
      <c r="R15" s="12"/>
      <c r="S15" s="24"/>
      <c r="T15" s="24"/>
      <c r="U15" s="24"/>
      <c r="Z15" s="12"/>
      <c r="AA15" s="24"/>
      <c r="AB15" s="24"/>
      <c r="AC15" s="24"/>
    </row>
    <row r="16" spans="1:29" ht="14.1" customHeight="1" x14ac:dyDescent="0.25">
      <c r="A16" s="12">
        <v>12</v>
      </c>
      <c r="B16" s="24"/>
      <c r="C16" s="24"/>
      <c r="D16" s="24">
        <f t="shared" si="0"/>
        <v>0</v>
      </c>
      <c r="F16" s="12"/>
      <c r="G16" s="24"/>
      <c r="H16" s="24"/>
      <c r="I16" s="24"/>
      <c r="J16" s="12"/>
      <c r="K16" s="24"/>
      <c r="L16" s="24"/>
      <c r="M16" s="24"/>
      <c r="N16" s="12"/>
      <c r="O16" s="24"/>
      <c r="P16" s="24"/>
      <c r="Q16" s="24"/>
      <c r="R16" s="12"/>
      <c r="S16" s="24"/>
      <c r="T16" s="24"/>
      <c r="U16" s="24"/>
      <c r="Z16" s="12"/>
      <c r="AA16" s="24"/>
      <c r="AB16" s="24"/>
      <c r="AC16" s="24"/>
    </row>
    <row r="17" spans="1:29" ht="14.1" customHeight="1" x14ac:dyDescent="0.25">
      <c r="A17" s="12">
        <v>13</v>
      </c>
      <c r="B17" s="24"/>
      <c r="C17" s="24"/>
      <c r="D17" s="24">
        <f t="shared" si="0"/>
        <v>0</v>
      </c>
      <c r="F17" s="12"/>
      <c r="G17" s="24"/>
      <c r="H17" s="24"/>
      <c r="I17" s="24"/>
      <c r="J17" s="12"/>
      <c r="K17" s="24"/>
      <c r="L17" s="24"/>
      <c r="M17" s="24"/>
      <c r="N17" s="12"/>
      <c r="O17" s="24"/>
      <c r="P17" s="24"/>
      <c r="Q17" s="24"/>
      <c r="R17" s="12"/>
      <c r="S17" s="24"/>
      <c r="T17" s="24"/>
      <c r="U17" s="24"/>
      <c r="Z17" s="12"/>
      <c r="AA17" s="24"/>
      <c r="AB17" s="24"/>
      <c r="AC17" s="24"/>
    </row>
    <row r="18" spans="1:29" ht="14.1" customHeight="1" x14ac:dyDescent="0.25">
      <c r="A18" s="12">
        <v>14</v>
      </c>
      <c r="B18" s="24"/>
      <c r="C18" s="24"/>
      <c r="D18" s="24">
        <f t="shared" si="0"/>
        <v>0</v>
      </c>
      <c r="F18" s="12"/>
      <c r="G18" s="24"/>
      <c r="H18" s="24"/>
      <c r="I18" s="24"/>
      <c r="J18" s="12"/>
      <c r="K18" s="24"/>
      <c r="L18" s="24"/>
      <c r="M18" s="24"/>
      <c r="N18" s="12"/>
      <c r="O18" s="24"/>
      <c r="P18" s="24"/>
      <c r="Q18" s="24"/>
      <c r="R18" s="12"/>
      <c r="S18" s="24"/>
      <c r="T18" s="24"/>
      <c r="U18" s="24"/>
      <c r="Z18" s="12"/>
      <c r="AA18" s="24"/>
      <c r="AB18" s="24"/>
      <c r="AC18" s="24"/>
    </row>
    <row r="19" spans="1:29" ht="14.1" customHeight="1" x14ac:dyDescent="0.25">
      <c r="A19" s="12">
        <v>15</v>
      </c>
      <c r="B19" s="24"/>
      <c r="C19" s="24"/>
      <c r="D19" s="24">
        <f t="shared" si="0"/>
        <v>0</v>
      </c>
      <c r="F19" s="12"/>
      <c r="G19" s="24"/>
      <c r="H19" s="24"/>
      <c r="I19" s="24"/>
      <c r="J19" s="12"/>
      <c r="K19" s="24"/>
      <c r="L19" s="24"/>
      <c r="M19" s="24"/>
      <c r="N19" s="12"/>
      <c r="O19" s="24"/>
      <c r="P19" s="24"/>
      <c r="Q19" s="24"/>
      <c r="R19" s="12"/>
      <c r="S19" s="24"/>
      <c r="T19" s="24"/>
      <c r="U19" s="24"/>
      <c r="Z19" s="12"/>
      <c r="AA19" s="24"/>
      <c r="AB19" s="24"/>
      <c r="AC19" s="24"/>
    </row>
    <row r="20" spans="1:29" ht="14.1" customHeight="1" x14ac:dyDescent="0.25">
      <c r="A20" s="12">
        <v>16</v>
      </c>
      <c r="B20" s="24"/>
      <c r="C20" s="24"/>
      <c r="D20" s="24">
        <f t="shared" si="0"/>
        <v>0</v>
      </c>
      <c r="F20" s="12"/>
      <c r="G20" s="24"/>
      <c r="H20" s="24"/>
      <c r="I20" s="24"/>
      <c r="J20" s="12"/>
      <c r="K20" s="24"/>
      <c r="L20" s="24"/>
      <c r="M20" s="24"/>
      <c r="N20" s="12"/>
      <c r="O20" s="24"/>
      <c r="P20" s="24"/>
      <c r="Q20" s="24"/>
      <c r="R20" s="12"/>
      <c r="S20" s="24"/>
      <c r="T20" s="24"/>
      <c r="U20" s="24"/>
      <c r="Z20" s="12"/>
      <c r="AA20" s="24"/>
      <c r="AB20" s="24"/>
      <c r="AC20" s="24"/>
    </row>
    <row r="21" spans="1:29" ht="14.1" customHeight="1" x14ac:dyDescent="0.25">
      <c r="A21" s="12">
        <v>17</v>
      </c>
      <c r="B21" s="24"/>
      <c r="C21" s="24"/>
      <c r="D21" s="24">
        <f t="shared" si="0"/>
        <v>0</v>
      </c>
      <c r="F21" s="12"/>
      <c r="G21" s="24"/>
      <c r="H21" s="24"/>
      <c r="I21" s="24"/>
      <c r="J21" s="12"/>
      <c r="K21" s="24"/>
      <c r="L21" s="24"/>
      <c r="M21" s="24"/>
      <c r="N21" s="12"/>
      <c r="O21" s="24"/>
      <c r="P21" s="24"/>
      <c r="Q21" s="24"/>
      <c r="R21" s="12"/>
      <c r="S21" s="24"/>
      <c r="T21" s="24"/>
      <c r="U21" s="24"/>
      <c r="Z21" s="12"/>
      <c r="AA21" s="24"/>
      <c r="AB21" s="24"/>
      <c r="AC21" s="24"/>
    </row>
    <row r="22" spans="1:29" ht="14.1" customHeight="1" x14ac:dyDescent="0.25">
      <c r="A22" s="12">
        <v>18</v>
      </c>
      <c r="B22" s="24"/>
      <c r="C22" s="24"/>
      <c r="D22" s="24">
        <f t="shared" si="0"/>
        <v>0</v>
      </c>
      <c r="F22" s="12"/>
      <c r="G22" s="24"/>
      <c r="H22" s="24"/>
      <c r="I22" s="24"/>
      <c r="J22" s="12"/>
      <c r="K22" s="24"/>
      <c r="L22" s="24"/>
      <c r="M22" s="24"/>
      <c r="N22" s="12"/>
      <c r="O22" s="24"/>
      <c r="P22" s="24"/>
      <c r="Q22" s="24"/>
      <c r="R22" s="12"/>
      <c r="S22" s="24"/>
      <c r="T22" s="24"/>
      <c r="U22" s="24"/>
      <c r="Z22" s="12"/>
      <c r="AA22" s="24"/>
      <c r="AB22" s="24"/>
      <c r="AC22" s="24"/>
    </row>
    <row r="23" spans="1:29" ht="14.1" customHeight="1" x14ac:dyDescent="0.25">
      <c r="A23" s="12">
        <v>19</v>
      </c>
      <c r="B23" s="24"/>
      <c r="C23" s="24"/>
      <c r="D23" s="24">
        <f t="shared" si="0"/>
        <v>0</v>
      </c>
      <c r="F23" s="12"/>
      <c r="G23" s="24"/>
      <c r="H23" s="24"/>
      <c r="I23" s="24"/>
      <c r="J23" s="12"/>
      <c r="K23" s="24"/>
      <c r="L23" s="24"/>
      <c r="M23" s="24"/>
      <c r="N23" s="12"/>
      <c r="O23" s="24"/>
      <c r="P23" s="24"/>
      <c r="Q23" s="24"/>
      <c r="R23" s="12"/>
      <c r="S23" s="24"/>
      <c r="T23" s="24"/>
      <c r="U23" s="24"/>
      <c r="Z23" s="12"/>
      <c r="AA23" s="24"/>
      <c r="AB23" s="24"/>
      <c r="AC23" s="24"/>
    </row>
    <row r="24" spans="1:29" ht="14.1" customHeight="1" x14ac:dyDescent="0.25">
      <c r="A24" s="12">
        <v>20</v>
      </c>
      <c r="B24" s="24"/>
      <c r="C24" s="24"/>
      <c r="D24" s="24">
        <f t="shared" si="0"/>
        <v>0</v>
      </c>
      <c r="F24" s="12"/>
      <c r="G24" s="24"/>
      <c r="H24" s="24"/>
      <c r="I24" s="24"/>
      <c r="J24" s="12"/>
      <c r="K24" s="24"/>
      <c r="L24" s="24"/>
      <c r="M24" s="24"/>
      <c r="N24" s="12"/>
      <c r="O24" s="24"/>
      <c r="P24" s="24"/>
      <c r="Q24" s="24"/>
      <c r="R24" s="12"/>
      <c r="S24" s="24"/>
      <c r="T24" s="24"/>
      <c r="U24" s="24"/>
      <c r="Z24" s="12"/>
      <c r="AA24" s="24"/>
      <c r="AB24" s="24"/>
      <c r="AC24" s="24"/>
    </row>
    <row r="25" spans="1:29" ht="14.1" customHeight="1" x14ac:dyDescent="0.25">
      <c r="A25" s="12">
        <v>21</v>
      </c>
      <c r="B25" s="24"/>
      <c r="C25" s="24"/>
      <c r="D25" s="24">
        <f t="shared" si="0"/>
        <v>0</v>
      </c>
      <c r="F25" s="12"/>
      <c r="G25" s="24"/>
      <c r="H25" s="24"/>
      <c r="I25" s="24"/>
      <c r="J25" s="12"/>
      <c r="K25" s="24"/>
      <c r="L25" s="24"/>
      <c r="M25" s="24"/>
      <c r="N25" s="12"/>
      <c r="O25" s="24"/>
      <c r="P25" s="24"/>
      <c r="Q25" s="24"/>
      <c r="R25" s="12"/>
      <c r="S25" s="24"/>
      <c r="T25" s="24"/>
      <c r="U25" s="24"/>
      <c r="Z25" s="12"/>
      <c r="AA25" s="24"/>
      <c r="AB25" s="24"/>
      <c r="AC25" s="24"/>
    </row>
    <row r="26" spans="1:29" ht="14.1" customHeight="1" x14ac:dyDescent="0.25">
      <c r="A26" s="12">
        <v>22</v>
      </c>
      <c r="B26" s="24"/>
      <c r="C26" s="24"/>
      <c r="D26" s="24">
        <f t="shared" si="0"/>
        <v>0</v>
      </c>
      <c r="F26" s="12"/>
      <c r="G26" s="24"/>
      <c r="H26" s="24"/>
      <c r="I26" s="24"/>
      <c r="J26" s="12"/>
      <c r="K26" s="24"/>
      <c r="L26" s="24"/>
      <c r="M26" s="24"/>
      <c r="N26" s="12"/>
      <c r="O26" s="24"/>
      <c r="P26" s="24"/>
      <c r="Q26" s="24"/>
      <c r="R26" s="12"/>
      <c r="S26" s="24"/>
      <c r="T26" s="24"/>
      <c r="U26" s="24"/>
      <c r="Z26" s="12"/>
      <c r="AA26" s="24"/>
      <c r="AB26" s="24"/>
      <c r="AC26" s="24"/>
    </row>
    <row r="27" spans="1:29" ht="14.1" customHeight="1" x14ac:dyDescent="0.25">
      <c r="A27" s="12">
        <v>23</v>
      </c>
      <c r="B27" s="24"/>
      <c r="C27" s="24"/>
      <c r="D27" s="24">
        <f t="shared" si="0"/>
        <v>0</v>
      </c>
      <c r="F27" s="12"/>
      <c r="G27" s="24"/>
      <c r="H27" s="24"/>
      <c r="I27" s="24"/>
      <c r="J27" s="12"/>
      <c r="K27" s="24"/>
      <c r="L27" s="24"/>
      <c r="M27" s="24"/>
      <c r="N27" s="12"/>
      <c r="O27" s="24"/>
      <c r="P27" s="24"/>
      <c r="Q27" s="24"/>
      <c r="R27" s="12"/>
      <c r="S27" s="24"/>
      <c r="T27" s="24"/>
      <c r="U27" s="24"/>
      <c r="Z27" s="12"/>
      <c r="AA27" s="24"/>
      <c r="AB27" s="24"/>
      <c r="AC27" s="24"/>
    </row>
    <row r="28" spans="1:29" ht="14.1" customHeight="1" x14ac:dyDescent="0.25">
      <c r="A28" s="12">
        <v>24</v>
      </c>
      <c r="B28" s="24"/>
      <c r="C28" s="24"/>
      <c r="D28" s="24">
        <f t="shared" si="0"/>
        <v>0</v>
      </c>
      <c r="F28" s="12"/>
      <c r="G28" s="24"/>
      <c r="H28" s="24"/>
      <c r="I28" s="24"/>
      <c r="J28" s="12"/>
      <c r="K28" s="24"/>
      <c r="L28" s="24"/>
      <c r="M28" s="24"/>
      <c r="N28" s="12"/>
      <c r="O28" s="24"/>
      <c r="P28" s="24"/>
      <c r="Q28" s="24"/>
      <c r="R28" s="12"/>
      <c r="S28" s="24"/>
      <c r="T28" s="24"/>
      <c r="U28" s="24"/>
      <c r="Z28" s="12"/>
      <c r="AA28" s="24"/>
      <c r="AB28" s="24"/>
      <c r="AC28" s="24"/>
    </row>
    <row r="29" spans="1:29" ht="14.1" customHeight="1" x14ac:dyDescent="0.25">
      <c r="A29" s="12">
        <v>25</v>
      </c>
      <c r="B29" s="24"/>
      <c r="C29" s="24"/>
      <c r="D29" s="24">
        <f t="shared" si="0"/>
        <v>0</v>
      </c>
      <c r="F29" s="12"/>
      <c r="G29" s="24"/>
      <c r="H29" s="24"/>
      <c r="I29" s="24"/>
      <c r="J29" s="12"/>
      <c r="K29" s="24"/>
      <c r="L29" s="24"/>
      <c r="M29" s="24"/>
      <c r="N29" s="12"/>
      <c r="O29" s="24"/>
      <c r="P29" s="24"/>
      <c r="Q29" s="24"/>
      <c r="R29" s="12"/>
      <c r="S29" s="24"/>
      <c r="T29" s="24"/>
      <c r="U29" s="24"/>
      <c r="Z29" s="12"/>
      <c r="AA29" s="24"/>
      <c r="AB29" s="24"/>
      <c r="AC29" s="24"/>
    </row>
    <row r="30" spans="1:29" ht="14.1" customHeight="1" x14ac:dyDescent="0.25">
      <c r="A30" s="12">
        <v>26</v>
      </c>
      <c r="B30" s="24"/>
      <c r="C30" s="24"/>
      <c r="D30" s="24">
        <f t="shared" si="0"/>
        <v>0</v>
      </c>
      <c r="F30" s="12"/>
      <c r="G30" s="24"/>
      <c r="H30" s="24"/>
      <c r="I30" s="24"/>
      <c r="J30" s="12"/>
      <c r="K30" s="24"/>
      <c r="L30" s="24"/>
      <c r="M30" s="24"/>
      <c r="N30" s="12"/>
      <c r="O30" s="24"/>
      <c r="P30" s="24"/>
      <c r="Q30" s="24"/>
      <c r="R30" s="12"/>
      <c r="S30" s="24"/>
      <c r="T30" s="24"/>
      <c r="U30" s="24"/>
      <c r="Z30" s="12"/>
      <c r="AA30" s="24"/>
      <c r="AB30" s="24"/>
      <c r="AC30" s="24"/>
    </row>
    <row r="31" spans="1:29" ht="14.1" customHeight="1" x14ac:dyDescent="0.25">
      <c r="A31" s="12">
        <v>27</v>
      </c>
      <c r="B31" s="24"/>
      <c r="C31" s="24"/>
      <c r="D31" s="24">
        <f t="shared" si="0"/>
        <v>0</v>
      </c>
      <c r="F31" s="12"/>
      <c r="G31" s="24"/>
      <c r="H31" s="24"/>
      <c r="I31" s="24"/>
      <c r="J31" s="12"/>
      <c r="K31" s="24"/>
      <c r="L31" s="24"/>
      <c r="M31" s="24"/>
      <c r="N31" s="12"/>
      <c r="O31" s="24"/>
      <c r="P31" s="24"/>
      <c r="Q31" s="24"/>
      <c r="R31" s="12"/>
      <c r="S31" s="24"/>
      <c r="T31" s="24"/>
      <c r="U31" s="24"/>
      <c r="Z31" s="12"/>
      <c r="AA31" s="24"/>
      <c r="AB31" s="24"/>
      <c r="AC31" s="24"/>
    </row>
    <row r="32" spans="1:29" ht="14.1" customHeight="1" x14ac:dyDescent="0.25">
      <c r="A32" s="12">
        <v>28</v>
      </c>
      <c r="B32" s="24"/>
      <c r="C32" s="24"/>
      <c r="D32" s="24">
        <f t="shared" si="0"/>
        <v>0</v>
      </c>
      <c r="F32" s="12"/>
      <c r="G32" s="24"/>
      <c r="H32" s="24"/>
      <c r="I32" s="24"/>
      <c r="J32" s="12"/>
      <c r="K32" s="24"/>
      <c r="L32" s="24"/>
      <c r="M32" s="24"/>
      <c r="N32" s="12"/>
      <c r="O32" s="24"/>
      <c r="P32" s="24"/>
      <c r="Q32" s="24"/>
      <c r="R32" s="12"/>
      <c r="S32" s="24"/>
      <c r="T32" s="24"/>
      <c r="U32" s="24"/>
      <c r="Z32" s="12"/>
      <c r="AA32" s="24"/>
      <c r="AB32" s="24"/>
      <c r="AC32" s="24"/>
    </row>
    <row r="33" spans="1:65" ht="14.1" customHeight="1" x14ac:dyDescent="0.25">
      <c r="A33" s="12">
        <v>29</v>
      </c>
      <c r="B33" s="24"/>
      <c r="C33" s="24"/>
      <c r="D33" s="24">
        <f t="shared" si="0"/>
        <v>0</v>
      </c>
      <c r="F33" s="12"/>
      <c r="G33" s="24"/>
      <c r="H33" s="24"/>
      <c r="I33" s="24"/>
      <c r="J33" s="12"/>
      <c r="K33" s="24"/>
      <c r="L33" s="24"/>
      <c r="M33" s="24"/>
      <c r="N33" s="12"/>
      <c r="O33" s="24"/>
      <c r="P33" s="24"/>
      <c r="Q33" s="24"/>
      <c r="R33" s="12"/>
      <c r="S33" s="24"/>
      <c r="T33" s="24"/>
      <c r="U33" s="24"/>
      <c r="Z33" s="12"/>
      <c r="AA33" s="24"/>
      <c r="AB33" s="24"/>
      <c r="AC33" s="24"/>
    </row>
    <row r="34" spans="1:65" ht="14.1" customHeight="1" x14ac:dyDescent="0.25">
      <c r="A34" s="12">
        <v>30</v>
      </c>
      <c r="B34" s="24"/>
      <c r="C34" s="24"/>
      <c r="D34" s="24">
        <f t="shared" si="0"/>
        <v>0</v>
      </c>
      <c r="F34" s="12"/>
      <c r="G34" s="24"/>
      <c r="H34" s="24"/>
      <c r="I34" s="150"/>
      <c r="J34" s="149"/>
      <c r="K34" s="150"/>
      <c r="L34" s="150"/>
      <c r="M34" s="150"/>
      <c r="N34" s="149"/>
      <c r="O34" s="150"/>
      <c r="P34" s="150"/>
      <c r="Q34" s="150"/>
      <c r="R34" s="149"/>
      <c r="S34" s="150"/>
      <c r="T34" s="150"/>
      <c r="U34" s="150"/>
      <c r="V34" s="314"/>
      <c r="W34" s="314"/>
      <c r="X34" s="314"/>
      <c r="Y34" s="314"/>
      <c r="Z34" s="149"/>
      <c r="AA34" s="150"/>
      <c r="AB34" s="150"/>
      <c r="AC34" s="150"/>
      <c r="AD34" s="314"/>
      <c r="AE34" s="314"/>
      <c r="AF34" s="314"/>
      <c r="AG34" s="314"/>
      <c r="AH34" s="314"/>
      <c r="AI34" s="314"/>
      <c r="AJ34" s="314"/>
      <c r="AK34" s="314"/>
      <c r="AL34" s="314"/>
      <c r="AM34" s="314"/>
      <c r="AN34" s="314"/>
      <c r="AO34" s="314"/>
      <c r="AP34" s="314"/>
      <c r="AQ34" s="314"/>
      <c r="AR34" s="314"/>
      <c r="AS34" s="314"/>
      <c r="AT34" s="314"/>
      <c r="AU34" s="314"/>
      <c r="AV34" s="314"/>
      <c r="AW34" s="314"/>
      <c r="AX34" s="314"/>
      <c r="AY34" s="314"/>
      <c r="AZ34" s="314"/>
      <c r="BA34" s="314"/>
      <c r="BB34" s="314"/>
      <c r="BC34" s="314"/>
      <c r="BD34" s="314"/>
      <c r="BE34" s="314"/>
      <c r="BF34" s="314"/>
      <c r="BG34" s="314"/>
      <c r="BH34" s="314"/>
      <c r="BI34" s="314"/>
      <c r="BJ34" s="314"/>
      <c r="BK34" s="314"/>
      <c r="BL34" s="314"/>
      <c r="BM34" s="314"/>
    </row>
    <row r="35" spans="1:65" ht="14.1" customHeight="1" x14ac:dyDescent="0.25">
      <c r="A35" s="12">
        <v>31</v>
      </c>
      <c r="B35" s="24"/>
      <c r="C35" s="24"/>
      <c r="D35" s="24">
        <f t="shared" si="0"/>
        <v>0</v>
      </c>
      <c r="F35" s="12"/>
      <c r="G35" s="24"/>
      <c r="H35" s="24"/>
      <c r="I35" s="150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314"/>
      <c r="W35" s="314"/>
      <c r="X35" s="314"/>
      <c r="Y35" s="314"/>
      <c r="Z35" s="149"/>
      <c r="AA35" s="150"/>
      <c r="AB35" s="150"/>
      <c r="AC35" s="150"/>
      <c r="AD35" s="314"/>
      <c r="AE35" s="314"/>
      <c r="AF35" s="314"/>
      <c r="AG35" s="314"/>
      <c r="AH35" s="314"/>
      <c r="AI35" s="314"/>
      <c r="AJ35" s="314"/>
      <c r="AK35" s="314"/>
      <c r="AL35" s="314"/>
      <c r="AM35" s="314"/>
      <c r="AN35" s="314"/>
      <c r="AO35" s="314"/>
      <c r="AP35" s="314"/>
      <c r="AQ35" s="314"/>
      <c r="AR35" s="314"/>
      <c r="AS35" s="314"/>
      <c r="AT35" s="314"/>
      <c r="AU35" s="314"/>
      <c r="AV35" s="314"/>
      <c r="AW35" s="314"/>
      <c r="AX35" s="314"/>
      <c r="AY35" s="314"/>
      <c r="AZ35" s="314"/>
      <c r="BA35" s="314"/>
      <c r="BB35" s="314"/>
      <c r="BC35" s="314"/>
      <c r="BD35" s="314"/>
      <c r="BE35" s="314"/>
      <c r="BF35" s="314"/>
      <c r="BG35" s="314"/>
      <c r="BH35" s="314"/>
      <c r="BI35" s="314"/>
      <c r="BJ35" s="314"/>
      <c r="BK35" s="314"/>
      <c r="BL35" s="314"/>
      <c r="BM35" s="314"/>
    </row>
    <row r="36" spans="1:65" ht="14.1" customHeight="1" x14ac:dyDescent="0.25">
      <c r="A36" s="12"/>
      <c r="B36" s="24">
        <f>SUM(B5:B35)</f>
        <v>955725</v>
      </c>
      <c r="C36" s="24">
        <f>SUM(C5:C35)</f>
        <v>962786</v>
      </c>
      <c r="D36" s="24">
        <f t="shared" si="0"/>
        <v>7061</v>
      </c>
      <c r="F36" s="12"/>
      <c r="G36" s="24"/>
      <c r="H36" s="24"/>
      <c r="I36" s="150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314"/>
      <c r="W36" s="314"/>
      <c r="X36" s="314"/>
      <c r="Y36" s="314"/>
      <c r="Z36" s="149"/>
      <c r="AA36" s="150"/>
      <c r="AB36" s="150"/>
      <c r="AC36" s="150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4"/>
      <c r="AP36" s="314"/>
      <c r="AQ36" s="314"/>
      <c r="AR36" s="314"/>
      <c r="AS36" s="314"/>
      <c r="AT36" s="314"/>
      <c r="AU36" s="314"/>
      <c r="AV36" s="314"/>
      <c r="AW36" s="314"/>
      <c r="AX36" s="314"/>
      <c r="AY36" s="314"/>
      <c r="AZ36" s="314"/>
      <c r="BA36" s="314"/>
      <c r="BB36" s="314"/>
      <c r="BC36" s="314"/>
      <c r="BD36" s="314"/>
      <c r="BE36" s="314"/>
      <c r="BF36" s="314"/>
      <c r="BG36" s="314"/>
      <c r="BH36" s="314"/>
      <c r="BI36" s="314"/>
      <c r="BJ36" s="314"/>
      <c r="BK36" s="314"/>
      <c r="BL36" s="314"/>
      <c r="BM36" s="314"/>
    </row>
    <row r="37" spans="1:65" ht="14.1" customHeight="1" x14ac:dyDescent="0.25">
      <c r="A37" s="32"/>
      <c r="B37" s="14"/>
      <c r="C37" s="14"/>
      <c r="D37" s="14"/>
      <c r="F37" s="32"/>
      <c r="G37" s="14"/>
      <c r="H37" s="14"/>
      <c r="I37" s="208"/>
      <c r="J37" s="206"/>
      <c r="K37" s="208"/>
      <c r="L37" s="208"/>
      <c r="M37" s="208"/>
      <c r="N37" s="206"/>
      <c r="O37" s="208"/>
      <c r="P37" s="208"/>
      <c r="Q37" s="208"/>
      <c r="R37" s="206"/>
      <c r="S37" s="208"/>
      <c r="T37" s="208"/>
      <c r="U37" s="208"/>
      <c r="V37" s="314"/>
      <c r="W37" s="314"/>
      <c r="X37" s="314"/>
      <c r="Y37" s="314"/>
      <c r="Z37" s="206"/>
      <c r="AA37" s="208"/>
      <c r="AB37" s="208"/>
      <c r="AC37" s="208"/>
      <c r="AD37" s="314"/>
      <c r="AE37" s="314"/>
      <c r="AF37" s="314"/>
      <c r="AG37" s="314"/>
      <c r="AH37" s="314"/>
      <c r="AI37" s="314"/>
      <c r="AJ37" s="314"/>
      <c r="AK37" s="314"/>
      <c r="AL37" s="314"/>
      <c r="AM37" s="314"/>
      <c r="AN37" s="314"/>
      <c r="AO37" s="314"/>
      <c r="AP37" s="314"/>
      <c r="AQ37" s="314"/>
      <c r="AR37" s="314"/>
      <c r="AS37" s="314"/>
      <c r="AT37" s="314"/>
      <c r="AU37" s="314"/>
      <c r="AV37" s="314"/>
      <c r="AW37" s="314"/>
      <c r="AX37" s="314"/>
      <c r="AY37" s="314"/>
      <c r="AZ37" s="314"/>
      <c r="BA37" s="314"/>
      <c r="BB37" s="314"/>
      <c r="BC37" s="314"/>
      <c r="BD37" s="314"/>
      <c r="BE37" s="314"/>
      <c r="BF37" s="314"/>
      <c r="BG37" s="314"/>
      <c r="BH37" s="314"/>
      <c r="BI37" s="314"/>
      <c r="BJ37" s="314"/>
      <c r="BK37" s="314"/>
      <c r="BL37" s="314"/>
      <c r="BM37" s="314"/>
    </row>
    <row r="38" spans="1:65" x14ac:dyDescent="0.25">
      <c r="B38" s="256">
        <v>37042</v>
      </c>
      <c r="C38" s="24"/>
      <c r="D38" s="406">
        <v>1307</v>
      </c>
      <c r="E38" s="2"/>
      <c r="G38" s="24"/>
      <c r="H38" s="24"/>
      <c r="I38" s="150"/>
      <c r="J38" s="314"/>
      <c r="K38" s="150"/>
      <c r="L38" s="150"/>
      <c r="M38" s="150"/>
      <c r="N38" s="314"/>
      <c r="O38" s="150"/>
      <c r="P38" s="150"/>
      <c r="Q38" s="150"/>
      <c r="R38" s="314"/>
      <c r="S38" s="150"/>
      <c r="T38" s="150"/>
      <c r="U38" s="150"/>
      <c r="V38" s="314"/>
      <c r="W38" s="314"/>
      <c r="X38" s="314"/>
      <c r="Y38" s="314"/>
      <c r="Z38" s="314"/>
      <c r="AA38" s="150"/>
      <c r="AB38" s="150"/>
      <c r="AC38" s="150"/>
      <c r="AD38" s="314"/>
      <c r="AE38" s="314"/>
      <c r="AF38" s="314"/>
      <c r="AG38" s="314"/>
      <c r="AH38" s="314"/>
      <c r="AI38" s="314"/>
      <c r="AJ38" s="314"/>
      <c r="AK38" s="314"/>
      <c r="AL38" s="314"/>
      <c r="AM38" s="314"/>
      <c r="AN38" s="314"/>
      <c r="AO38" s="314"/>
      <c r="AP38" s="314"/>
      <c r="AQ38" s="314"/>
      <c r="AR38" s="314"/>
      <c r="AS38" s="314"/>
      <c r="AT38" s="314"/>
      <c r="AU38" s="314"/>
      <c r="AV38" s="314"/>
      <c r="AW38" s="314"/>
      <c r="AX38" s="314"/>
      <c r="AY38" s="314"/>
      <c r="AZ38" s="314"/>
      <c r="BA38" s="314"/>
      <c r="BB38" s="314"/>
      <c r="BC38" s="314"/>
      <c r="BD38" s="314"/>
      <c r="BE38" s="314"/>
      <c r="BF38" s="314"/>
      <c r="BG38" s="314"/>
      <c r="BH38" s="314"/>
      <c r="BI38" s="314"/>
      <c r="BJ38" s="314"/>
      <c r="BK38" s="314"/>
      <c r="BL38" s="314"/>
      <c r="BM38" s="314"/>
    </row>
    <row r="39" spans="1:65" x14ac:dyDescent="0.25">
      <c r="B39" s="256"/>
      <c r="C39" s="24"/>
      <c r="D39" s="24"/>
      <c r="E39" s="2"/>
      <c r="G39" s="24"/>
      <c r="H39" s="24"/>
      <c r="I39" s="150"/>
      <c r="J39" s="314"/>
      <c r="K39" s="150"/>
      <c r="L39" s="150"/>
      <c r="M39" s="150"/>
      <c r="N39" s="314"/>
      <c r="O39" s="150"/>
      <c r="P39" s="150"/>
      <c r="Q39" s="150"/>
      <c r="R39" s="314"/>
      <c r="S39" s="150"/>
      <c r="T39" s="150"/>
      <c r="U39" s="150"/>
      <c r="V39" s="314"/>
      <c r="W39" s="314"/>
      <c r="X39" s="314"/>
      <c r="Y39" s="314"/>
      <c r="Z39" s="314"/>
      <c r="AA39" s="150"/>
      <c r="AB39" s="150"/>
      <c r="AC39" s="150"/>
      <c r="AD39" s="314"/>
      <c r="AE39" s="314"/>
      <c r="AF39" s="314"/>
      <c r="AG39" s="314"/>
      <c r="AH39" s="314"/>
      <c r="AI39" s="314"/>
      <c r="AJ39" s="314"/>
      <c r="AK39" s="314"/>
      <c r="AL39" s="314"/>
      <c r="AM39" s="314"/>
      <c r="AN39" s="314"/>
      <c r="AO39" s="314"/>
      <c r="AP39" s="314"/>
      <c r="AQ39" s="314"/>
      <c r="AR39" s="314"/>
      <c r="AS39" s="314"/>
      <c r="AT39" s="314"/>
      <c r="AU39" s="314"/>
      <c r="AV39" s="314"/>
      <c r="AW39" s="314"/>
      <c r="AX39" s="314"/>
      <c r="AY39" s="314"/>
      <c r="AZ39" s="314"/>
      <c r="BA39" s="314"/>
      <c r="BB39" s="314"/>
      <c r="BC39" s="314"/>
      <c r="BD39" s="314"/>
      <c r="BE39" s="314"/>
      <c r="BF39" s="314"/>
      <c r="BG39" s="314"/>
      <c r="BH39" s="314"/>
      <c r="BI39" s="314"/>
      <c r="BJ39" s="314"/>
      <c r="BK39" s="314"/>
      <c r="BL39" s="314"/>
      <c r="BM39" s="314"/>
    </row>
    <row r="40" spans="1:65" ht="13.8" thickBot="1" x14ac:dyDescent="0.3">
      <c r="B40" s="256">
        <v>37052</v>
      </c>
      <c r="C40" s="24"/>
      <c r="D40" s="195">
        <f>+D36+D38</f>
        <v>8368</v>
      </c>
      <c r="E40" s="196"/>
      <c r="G40" s="24"/>
      <c r="H40" s="24"/>
      <c r="I40" s="150"/>
      <c r="J40" s="314"/>
      <c r="K40" s="150"/>
      <c r="L40" s="150"/>
      <c r="M40" s="150"/>
      <c r="N40" s="314"/>
      <c r="O40" s="150"/>
      <c r="P40" s="150"/>
      <c r="Q40" s="169"/>
      <c r="R40" s="314"/>
      <c r="S40" s="150"/>
      <c r="T40" s="150"/>
      <c r="U40" s="169"/>
      <c r="V40" s="314"/>
      <c r="W40" s="314"/>
      <c r="X40" s="314"/>
      <c r="Y40" s="314"/>
      <c r="Z40" s="314"/>
      <c r="AA40" s="150"/>
      <c r="AB40" s="150"/>
      <c r="AC40" s="169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  <c r="BH40" s="314"/>
      <c r="BI40" s="314"/>
      <c r="BJ40" s="314"/>
      <c r="BK40" s="314"/>
      <c r="BL40" s="314"/>
      <c r="BM40" s="314"/>
    </row>
    <row r="41" spans="1:65" ht="13.8" thickTop="1" x14ac:dyDescent="0.25">
      <c r="B41" s="257"/>
      <c r="C41"/>
      <c r="D41"/>
      <c r="E41" s="2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4"/>
      <c r="AT41" s="314"/>
      <c r="AU41" s="314"/>
      <c r="AV41" s="314"/>
      <c r="AW41" s="314"/>
      <c r="AX41" s="314"/>
      <c r="AY41" s="314"/>
      <c r="AZ41" s="314"/>
      <c r="BA41" s="314"/>
      <c r="BB41" s="314"/>
      <c r="BC41" s="314"/>
      <c r="BD41" s="314"/>
      <c r="BE41" s="314"/>
      <c r="BF41" s="314"/>
      <c r="BG41" s="314"/>
      <c r="BH41" s="314"/>
      <c r="BI41" s="314"/>
      <c r="BJ41" s="314"/>
      <c r="BK41" s="314"/>
      <c r="BL41" s="314"/>
      <c r="BM41" s="314"/>
    </row>
    <row r="42" spans="1:65" x14ac:dyDescent="0.25">
      <c r="B42" s="2"/>
      <c r="C42"/>
      <c r="D42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4"/>
      <c r="AT42" s="314"/>
      <c r="AU42" s="314"/>
      <c r="AV42" s="314"/>
      <c r="AW42" s="314"/>
      <c r="AX42" s="314"/>
      <c r="AY42" s="314"/>
      <c r="AZ42" s="314"/>
      <c r="BA42" s="314"/>
      <c r="BB42" s="314"/>
      <c r="BC42" s="314"/>
      <c r="BD42" s="314"/>
      <c r="BE42" s="314"/>
      <c r="BF42" s="314"/>
      <c r="BG42" s="314"/>
      <c r="BH42" s="314"/>
      <c r="BI42" s="314"/>
      <c r="BJ42" s="314"/>
      <c r="BK42" s="314"/>
      <c r="BL42" s="314"/>
      <c r="BM42" s="314"/>
    </row>
    <row r="43" spans="1:65" x14ac:dyDescent="0.25">
      <c r="B43"/>
      <c r="C43"/>
      <c r="D43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4"/>
      <c r="AR43" s="314"/>
      <c r="AS43" s="314"/>
      <c r="AT43" s="314"/>
      <c r="AU43" s="314"/>
      <c r="AV43" s="314"/>
      <c r="AW43" s="314"/>
      <c r="AX43" s="314"/>
      <c r="AY43" s="314"/>
      <c r="AZ43" s="314"/>
      <c r="BA43" s="314"/>
      <c r="BB43" s="314"/>
      <c r="BC43" s="314"/>
      <c r="BD43" s="314"/>
      <c r="BE43" s="314"/>
      <c r="BF43" s="314"/>
      <c r="BG43" s="314"/>
      <c r="BH43" s="314"/>
      <c r="BI43" s="314"/>
      <c r="BJ43" s="314"/>
      <c r="BK43" s="314"/>
      <c r="BL43" s="314"/>
      <c r="BM43" s="314"/>
    </row>
    <row r="44" spans="1:65" x14ac:dyDescent="0.25">
      <c r="B44"/>
      <c r="C44"/>
      <c r="D4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  <c r="AP44" s="314"/>
      <c r="AQ44" s="314"/>
      <c r="AR44" s="314"/>
      <c r="AS44" s="314"/>
      <c r="AT44" s="314"/>
      <c r="AU44" s="314"/>
      <c r="AV44" s="314"/>
      <c r="AW44" s="314"/>
      <c r="AX44" s="314"/>
      <c r="AY44" s="314"/>
      <c r="AZ44" s="314"/>
      <c r="BA44" s="314"/>
      <c r="BB44" s="314"/>
      <c r="BC44" s="314"/>
      <c r="BD44" s="314"/>
      <c r="BE44" s="314"/>
      <c r="BF44" s="314"/>
      <c r="BG44" s="314"/>
      <c r="BH44" s="314"/>
      <c r="BI44" s="314"/>
      <c r="BJ44" s="314"/>
      <c r="BK44" s="314"/>
      <c r="BL44" s="314"/>
      <c r="BM44" s="314"/>
    </row>
    <row r="45" spans="1:65" x14ac:dyDescent="0.25">
      <c r="B45"/>
      <c r="C45"/>
      <c r="D45"/>
    </row>
    <row r="46" spans="1:65" x14ac:dyDescent="0.25">
      <c r="B46"/>
      <c r="C46"/>
      <c r="E46" s="31"/>
    </row>
    <row r="47" spans="1:65" x14ac:dyDescent="0.25">
      <c r="B47"/>
      <c r="C47"/>
      <c r="D47"/>
    </row>
    <row r="48" spans="1:65" x14ac:dyDescent="0.25">
      <c r="B48"/>
      <c r="C48"/>
      <c r="D48" s="31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  <row r="234" spans="2:4" x14ac:dyDescent="0.25">
      <c r="B234"/>
      <c r="C234"/>
      <c r="D234"/>
    </row>
    <row r="235" spans="2:4" x14ac:dyDescent="0.25">
      <c r="B235"/>
      <c r="C235"/>
      <c r="D235"/>
    </row>
    <row r="236" spans="2:4" x14ac:dyDescent="0.25">
      <c r="B236"/>
      <c r="C236"/>
      <c r="D236"/>
    </row>
    <row r="237" spans="2:4" x14ac:dyDescent="0.25">
      <c r="B237"/>
      <c r="C237"/>
      <c r="D237"/>
    </row>
    <row r="238" spans="2:4" x14ac:dyDescent="0.25">
      <c r="B238"/>
      <c r="C238"/>
      <c r="D238"/>
    </row>
    <row r="239" spans="2:4" x14ac:dyDescent="0.25">
      <c r="B239"/>
      <c r="C239"/>
      <c r="D239"/>
    </row>
    <row r="240" spans="2:4" x14ac:dyDescent="0.25">
      <c r="B240"/>
      <c r="C240"/>
      <c r="D240"/>
    </row>
    <row r="241" spans="2:4" x14ac:dyDescent="0.25">
      <c r="B241"/>
      <c r="C241"/>
      <c r="D241"/>
    </row>
    <row r="242" spans="2:4" x14ac:dyDescent="0.25">
      <c r="B242"/>
      <c r="C242"/>
      <c r="D242"/>
    </row>
    <row r="243" spans="2:4" x14ac:dyDescent="0.25">
      <c r="B243"/>
      <c r="C243"/>
      <c r="D243"/>
    </row>
    <row r="244" spans="2:4" x14ac:dyDescent="0.25">
      <c r="B244"/>
      <c r="C244"/>
      <c r="D244"/>
    </row>
    <row r="245" spans="2:4" x14ac:dyDescent="0.25">
      <c r="B245"/>
      <c r="C245"/>
      <c r="D245"/>
    </row>
    <row r="246" spans="2:4" x14ac:dyDescent="0.25">
      <c r="B246"/>
      <c r="C246"/>
      <c r="D246"/>
    </row>
    <row r="247" spans="2:4" x14ac:dyDescent="0.25">
      <c r="B247"/>
      <c r="C247"/>
      <c r="D247"/>
    </row>
    <row r="248" spans="2:4" x14ac:dyDescent="0.25">
      <c r="B248"/>
      <c r="C248"/>
      <c r="D248"/>
    </row>
    <row r="249" spans="2:4" x14ac:dyDescent="0.25">
      <c r="B249"/>
      <c r="C249"/>
      <c r="D249"/>
    </row>
    <row r="250" spans="2:4" x14ac:dyDescent="0.25">
      <c r="B250"/>
      <c r="C250"/>
      <c r="D250"/>
    </row>
    <row r="251" spans="2:4" x14ac:dyDescent="0.25">
      <c r="B251"/>
      <c r="C251"/>
      <c r="D251"/>
    </row>
    <row r="252" spans="2:4" x14ac:dyDescent="0.25">
      <c r="B252"/>
      <c r="C252"/>
      <c r="D252"/>
    </row>
    <row r="253" spans="2:4" x14ac:dyDescent="0.25">
      <c r="B253"/>
      <c r="C253"/>
      <c r="D253"/>
    </row>
    <row r="254" spans="2:4" x14ac:dyDescent="0.25">
      <c r="B254"/>
      <c r="C254"/>
      <c r="D254"/>
    </row>
    <row r="255" spans="2:4" x14ac:dyDescent="0.25">
      <c r="B255"/>
      <c r="C255"/>
      <c r="D255"/>
    </row>
    <row r="256" spans="2:4" x14ac:dyDescent="0.25">
      <c r="B256"/>
      <c r="C256"/>
      <c r="D256"/>
    </row>
    <row r="257" spans="2:4" x14ac:dyDescent="0.25">
      <c r="B257"/>
      <c r="C257"/>
      <c r="D257"/>
    </row>
    <row r="258" spans="2:4" x14ac:dyDescent="0.25">
      <c r="B258"/>
      <c r="C258"/>
      <c r="D258"/>
    </row>
    <row r="259" spans="2:4" x14ac:dyDescent="0.25">
      <c r="B259"/>
      <c r="C259"/>
      <c r="D259"/>
    </row>
    <row r="260" spans="2:4" x14ac:dyDescent="0.25">
      <c r="B260"/>
      <c r="C260"/>
      <c r="D260"/>
    </row>
    <row r="261" spans="2:4" x14ac:dyDescent="0.25">
      <c r="B261"/>
      <c r="C261"/>
      <c r="D261"/>
    </row>
    <row r="262" spans="2:4" x14ac:dyDescent="0.25">
      <c r="B262"/>
      <c r="C262"/>
      <c r="D262"/>
    </row>
    <row r="263" spans="2:4" x14ac:dyDescent="0.25">
      <c r="B263"/>
      <c r="C263"/>
      <c r="D263"/>
    </row>
    <row r="264" spans="2:4" x14ac:dyDescent="0.25">
      <c r="B264"/>
      <c r="C264"/>
      <c r="D264"/>
    </row>
    <row r="265" spans="2:4" x14ac:dyDescent="0.25">
      <c r="B265"/>
      <c r="C265"/>
      <c r="D265"/>
    </row>
    <row r="266" spans="2:4" x14ac:dyDescent="0.25">
      <c r="B266"/>
      <c r="C266"/>
      <c r="D266"/>
    </row>
    <row r="267" spans="2:4" x14ac:dyDescent="0.25">
      <c r="B267"/>
      <c r="C267"/>
      <c r="D267"/>
    </row>
    <row r="268" spans="2:4" x14ac:dyDescent="0.25">
      <c r="B268"/>
      <c r="C268"/>
      <c r="D268"/>
    </row>
    <row r="269" spans="2:4" x14ac:dyDescent="0.25">
      <c r="B269"/>
      <c r="C269"/>
      <c r="D269"/>
    </row>
    <row r="270" spans="2:4" x14ac:dyDescent="0.25">
      <c r="B270"/>
      <c r="C270"/>
      <c r="D270"/>
    </row>
    <row r="271" spans="2:4" x14ac:dyDescent="0.25">
      <c r="B271"/>
      <c r="C271"/>
      <c r="D271"/>
    </row>
    <row r="272" spans="2:4" x14ac:dyDescent="0.25">
      <c r="B272"/>
      <c r="C272"/>
      <c r="D272"/>
    </row>
    <row r="273" spans="2:4" x14ac:dyDescent="0.25">
      <c r="B273"/>
      <c r="C273"/>
      <c r="D273"/>
    </row>
    <row r="274" spans="2:4" x14ac:dyDescent="0.25">
      <c r="B274"/>
      <c r="C274"/>
      <c r="D274"/>
    </row>
    <row r="275" spans="2:4" x14ac:dyDescent="0.25">
      <c r="B275"/>
      <c r="C275"/>
      <c r="D275"/>
    </row>
    <row r="276" spans="2:4" x14ac:dyDescent="0.25">
      <c r="B276"/>
      <c r="C276"/>
      <c r="D276"/>
    </row>
    <row r="277" spans="2:4" x14ac:dyDescent="0.25">
      <c r="B277"/>
      <c r="C277"/>
      <c r="D277"/>
    </row>
    <row r="278" spans="2:4" x14ac:dyDescent="0.25">
      <c r="B278"/>
      <c r="C278"/>
      <c r="D278"/>
    </row>
    <row r="279" spans="2:4" x14ac:dyDescent="0.25">
      <c r="B279"/>
      <c r="C279"/>
      <c r="D279"/>
    </row>
    <row r="280" spans="2:4" x14ac:dyDescent="0.25">
      <c r="B280"/>
      <c r="C280"/>
      <c r="D280"/>
    </row>
    <row r="281" spans="2:4" x14ac:dyDescent="0.25">
      <c r="B281"/>
      <c r="C281"/>
      <c r="D281"/>
    </row>
    <row r="282" spans="2:4" x14ac:dyDescent="0.25">
      <c r="B282"/>
      <c r="C282"/>
      <c r="D282"/>
    </row>
    <row r="283" spans="2:4" x14ac:dyDescent="0.25">
      <c r="B283"/>
      <c r="C283"/>
      <c r="D283"/>
    </row>
    <row r="284" spans="2:4" x14ac:dyDescent="0.25">
      <c r="B284"/>
      <c r="C284"/>
      <c r="D284"/>
    </row>
    <row r="285" spans="2:4" x14ac:dyDescent="0.25">
      <c r="B285"/>
      <c r="C285"/>
      <c r="D285"/>
    </row>
    <row r="286" spans="2:4" x14ac:dyDescent="0.25">
      <c r="B286"/>
      <c r="C286"/>
      <c r="D286"/>
    </row>
    <row r="287" spans="2:4" x14ac:dyDescent="0.25">
      <c r="B287"/>
      <c r="C287"/>
      <c r="D287"/>
    </row>
    <row r="288" spans="2:4" x14ac:dyDescent="0.25">
      <c r="B288"/>
      <c r="C288"/>
      <c r="D288"/>
    </row>
    <row r="289" spans="2:4" x14ac:dyDescent="0.25">
      <c r="B289"/>
      <c r="C289"/>
      <c r="D289"/>
    </row>
    <row r="290" spans="2:4" x14ac:dyDescent="0.25">
      <c r="B290"/>
      <c r="C290"/>
      <c r="D290"/>
    </row>
    <row r="291" spans="2:4" x14ac:dyDescent="0.25">
      <c r="B291"/>
      <c r="C291"/>
      <c r="D291"/>
    </row>
    <row r="292" spans="2:4" x14ac:dyDescent="0.25">
      <c r="B292"/>
      <c r="C292"/>
      <c r="D292"/>
    </row>
    <row r="293" spans="2:4" x14ac:dyDescent="0.25">
      <c r="B293"/>
      <c r="C293"/>
      <c r="D293"/>
    </row>
    <row r="294" spans="2:4" x14ac:dyDescent="0.25">
      <c r="B294"/>
      <c r="C294"/>
      <c r="D294"/>
    </row>
    <row r="295" spans="2:4" x14ac:dyDescent="0.25">
      <c r="B295"/>
      <c r="C295"/>
      <c r="D295"/>
    </row>
    <row r="296" spans="2:4" x14ac:dyDescent="0.25">
      <c r="B296"/>
      <c r="C296"/>
      <c r="D296"/>
    </row>
    <row r="297" spans="2:4" x14ac:dyDescent="0.25">
      <c r="B297"/>
      <c r="C297"/>
      <c r="D297"/>
    </row>
    <row r="298" spans="2:4" x14ac:dyDescent="0.25">
      <c r="B298"/>
      <c r="C298"/>
      <c r="D298"/>
    </row>
    <row r="299" spans="2:4" x14ac:dyDescent="0.25">
      <c r="B299"/>
      <c r="C299"/>
      <c r="D299"/>
    </row>
    <row r="300" spans="2:4" x14ac:dyDescent="0.25">
      <c r="B300"/>
      <c r="C300"/>
      <c r="D300"/>
    </row>
    <row r="301" spans="2:4" x14ac:dyDescent="0.25">
      <c r="B301"/>
      <c r="C301"/>
      <c r="D301"/>
    </row>
    <row r="302" spans="2:4" x14ac:dyDescent="0.25">
      <c r="B302"/>
      <c r="C302"/>
      <c r="D302"/>
    </row>
    <row r="303" spans="2:4" x14ac:dyDescent="0.25">
      <c r="B303"/>
      <c r="C303"/>
      <c r="D303"/>
    </row>
    <row r="304" spans="2:4" x14ac:dyDescent="0.25">
      <c r="B304"/>
      <c r="C304"/>
      <c r="D304"/>
    </row>
    <row r="305" spans="2:4" x14ac:dyDescent="0.25">
      <c r="B305"/>
      <c r="C305"/>
      <c r="D305"/>
    </row>
    <row r="306" spans="2:4" x14ac:dyDescent="0.25">
      <c r="B306"/>
      <c r="C306"/>
      <c r="D306"/>
    </row>
    <row r="307" spans="2:4" x14ac:dyDescent="0.25">
      <c r="B307"/>
      <c r="C307"/>
      <c r="D307"/>
    </row>
    <row r="308" spans="2:4" x14ac:dyDescent="0.25">
      <c r="B308"/>
      <c r="C308"/>
      <c r="D308"/>
    </row>
    <row r="309" spans="2:4" x14ac:dyDescent="0.25">
      <c r="B309"/>
      <c r="C309"/>
      <c r="D309"/>
    </row>
    <row r="310" spans="2:4" x14ac:dyDescent="0.25">
      <c r="B310"/>
      <c r="C310"/>
      <c r="D310"/>
    </row>
    <row r="311" spans="2:4" x14ac:dyDescent="0.25">
      <c r="B311"/>
      <c r="C311"/>
      <c r="D311"/>
    </row>
    <row r="312" spans="2:4" x14ac:dyDescent="0.25">
      <c r="B312"/>
      <c r="C312"/>
      <c r="D312"/>
    </row>
    <row r="313" spans="2:4" x14ac:dyDescent="0.25">
      <c r="B313"/>
      <c r="C313"/>
      <c r="D313"/>
    </row>
    <row r="314" spans="2:4" x14ac:dyDescent="0.25">
      <c r="B314"/>
      <c r="C314"/>
      <c r="D314"/>
    </row>
    <row r="315" spans="2:4" x14ac:dyDescent="0.25">
      <c r="B315"/>
      <c r="C315"/>
      <c r="D315"/>
    </row>
    <row r="316" spans="2:4" x14ac:dyDescent="0.25">
      <c r="B316"/>
      <c r="C316"/>
      <c r="D316"/>
    </row>
    <row r="317" spans="2:4" x14ac:dyDescent="0.25">
      <c r="B317"/>
      <c r="C317"/>
      <c r="D317"/>
    </row>
    <row r="318" spans="2:4" x14ac:dyDescent="0.25">
      <c r="B318"/>
      <c r="C318"/>
      <c r="D318"/>
    </row>
    <row r="319" spans="2:4" x14ac:dyDescent="0.25">
      <c r="B319"/>
      <c r="C319"/>
      <c r="D319"/>
    </row>
    <row r="320" spans="2:4" x14ac:dyDescent="0.25">
      <c r="B320"/>
      <c r="C320"/>
      <c r="D320"/>
    </row>
    <row r="321" spans="2:4" x14ac:dyDescent="0.25">
      <c r="B321"/>
      <c r="C321"/>
      <c r="D321"/>
    </row>
    <row r="322" spans="2:4" x14ac:dyDescent="0.25">
      <c r="B322"/>
      <c r="C322"/>
      <c r="D322"/>
    </row>
    <row r="323" spans="2:4" x14ac:dyDescent="0.25">
      <c r="B323"/>
      <c r="C323"/>
      <c r="D323"/>
    </row>
    <row r="324" spans="2:4" x14ac:dyDescent="0.25">
      <c r="B324"/>
      <c r="C324"/>
      <c r="D324"/>
    </row>
    <row r="325" spans="2:4" x14ac:dyDescent="0.25">
      <c r="B325"/>
      <c r="C325"/>
      <c r="D325"/>
    </row>
    <row r="326" spans="2:4" x14ac:dyDescent="0.25">
      <c r="B326"/>
      <c r="C326"/>
      <c r="D326"/>
    </row>
    <row r="327" spans="2:4" x14ac:dyDescent="0.25">
      <c r="B327"/>
      <c r="C327"/>
      <c r="D327"/>
    </row>
    <row r="328" spans="2:4" x14ac:dyDescent="0.25">
      <c r="B328"/>
      <c r="C328"/>
      <c r="D328"/>
    </row>
    <row r="329" spans="2:4" x14ac:dyDescent="0.25">
      <c r="B329"/>
      <c r="C329"/>
      <c r="D329"/>
    </row>
    <row r="330" spans="2:4" x14ac:dyDescent="0.25">
      <c r="B330"/>
      <c r="C330"/>
      <c r="D330"/>
    </row>
    <row r="331" spans="2:4" x14ac:dyDescent="0.25">
      <c r="B331"/>
      <c r="C331"/>
      <c r="D331"/>
    </row>
    <row r="332" spans="2:4" x14ac:dyDescent="0.25">
      <c r="B332"/>
      <c r="C332"/>
      <c r="D332"/>
    </row>
    <row r="333" spans="2:4" x14ac:dyDescent="0.25">
      <c r="B333"/>
      <c r="C333"/>
      <c r="D333"/>
    </row>
    <row r="334" spans="2:4" x14ac:dyDescent="0.25">
      <c r="B334"/>
      <c r="C334"/>
      <c r="D334"/>
    </row>
    <row r="335" spans="2:4" x14ac:dyDescent="0.25">
      <c r="B335"/>
      <c r="C335"/>
      <c r="D335"/>
    </row>
    <row r="336" spans="2:4" x14ac:dyDescent="0.25">
      <c r="B336"/>
      <c r="C336"/>
      <c r="D336"/>
    </row>
    <row r="337" spans="2:4" x14ac:dyDescent="0.25">
      <c r="B337"/>
      <c r="C337"/>
      <c r="D337"/>
    </row>
    <row r="338" spans="2:4" x14ac:dyDescent="0.25">
      <c r="B338"/>
      <c r="C338"/>
      <c r="D338"/>
    </row>
    <row r="339" spans="2:4" x14ac:dyDescent="0.25">
      <c r="B339"/>
      <c r="C339"/>
      <c r="D339"/>
    </row>
    <row r="340" spans="2:4" x14ac:dyDescent="0.25">
      <c r="B340"/>
      <c r="C340"/>
      <c r="D340"/>
    </row>
    <row r="341" spans="2:4" x14ac:dyDescent="0.25">
      <c r="B341"/>
      <c r="C341"/>
      <c r="D341"/>
    </row>
    <row r="342" spans="2:4" x14ac:dyDescent="0.25">
      <c r="B342"/>
      <c r="C342"/>
      <c r="D342"/>
    </row>
    <row r="343" spans="2:4" x14ac:dyDescent="0.25">
      <c r="B343"/>
      <c r="C343"/>
      <c r="D343"/>
    </row>
    <row r="344" spans="2:4" x14ac:dyDescent="0.25">
      <c r="B344"/>
      <c r="C344"/>
      <c r="D344"/>
    </row>
    <row r="345" spans="2:4" x14ac:dyDescent="0.25">
      <c r="B345"/>
      <c r="C345"/>
      <c r="D345"/>
    </row>
    <row r="346" spans="2:4" x14ac:dyDescent="0.25">
      <c r="B346"/>
      <c r="C346"/>
      <c r="D346"/>
    </row>
    <row r="347" spans="2:4" x14ac:dyDescent="0.25">
      <c r="B347"/>
      <c r="C347"/>
      <c r="D347"/>
    </row>
    <row r="348" spans="2:4" x14ac:dyDescent="0.25">
      <c r="B348"/>
      <c r="C348"/>
      <c r="D348"/>
    </row>
    <row r="349" spans="2:4" x14ac:dyDescent="0.25">
      <c r="B349"/>
      <c r="C349"/>
      <c r="D349"/>
    </row>
    <row r="350" spans="2:4" x14ac:dyDescent="0.25">
      <c r="B350"/>
      <c r="C350"/>
      <c r="D350"/>
    </row>
    <row r="351" spans="2:4" x14ac:dyDescent="0.25">
      <c r="B351"/>
      <c r="C351"/>
      <c r="D351"/>
    </row>
    <row r="352" spans="2:4" x14ac:dyDescent="0.25">
      <c r="B352"/>
      <c r="C352"/>
      <c r="D352"/>
    </row>
    <row r="353" spans="2:4" x14ac:dyDescent="0.25">
      <c r="B353"/>
      <c r="C353"/>
      <c r="D353"/>
    </row>
    <row r="354" spans="2:4" x14ac:dyDescent="0.25">
      <c r="B354"/>
      <c r="C354"/>
      <c r="D354"/>
    </row>
    <row r="355" spans="2:4" x14ac:dyDescent="0.25">
      <c r="B355"/>
      <c r="C355"/>
      <c r="D355"/>
    </row>
    <row r="356" spans="2:4" x14ac:dyDescent="0.25">
      <c r="B356"/>
      <c r="C356"/>
      <c r="D356"/>
    </row>
    <row r="357" spans="2:4" x14ac:dyDescent="0.25">
      <c r="B357"/>
      <c r="C357"/>
      <c r="D357"/>
    </row>
    <row r="358" spans="2:4" x14ac:dyDescent="0.25">
      <c r="B358"/>
      <c r="C358"/>
      <c r="D358"/>
    </row>
    <row r="359" spans="2:4" x14ac:dyDescent="0.25">
      <c r="B359"/>
      <c r="C359"/>
      <c r="D359"/>
    </row>
    <row r="360" spans="2:4" x14ac:dyDescent="0.25">
      <c r="B360"/>
      <c r="C360"/>
      <c r="D360"/>
    </row>
    <row r="361" spans="2:4" x14ac:dyDescent="0.25">
      <c r="B361"/>
      <c r="C361"/>
      <c r="D361"/>
    </row>
    <row r="362" spans="2:4" x14ac:dyDescent="0.25">
      <c r="B362"/>
      <c r="C362"/>
      <c r="D362"/>
    </row>
    <row r="363" spans="2:4" x14ac:dyDescent="0.25">
      <c r="B363"/>
      <c r="C363"/>
      <c r="D363"/>
    </row>
    <row r="364" spans="2:4" x14ac:dyDescent="0.25">
      <c r="B364"/>
      <c r="C364"/>
      <c r="D364"/>
    </row>
    <row r="365" spans="2:4" x14ac:dyDescent="0.25">
      <c r="B365"/>
      <c r="C365"/>
      <c r="D365"/>
    </row>
    <row r="366" spans="2:4" x14ac:dyDescent="0.25">
      <c r="B366"/>
      <c r="C366"/>
      <c r="D366"/>
    </row>
    <row r="367" spans="2:4" x14ac:dyDescent="0.25">
      <c r="B367"/>
      <c r="C367"/>
      <c r="D367"/>
    </row>
    <row r="368" spans="2:4" x14ac:dyDescent="0.25">
      <c r="B368"/>
      <c r="C368"/>
      <c r="D368"/>
    </row>
    <row r="369" spans="2:4" x14ac:dyDescent="0.25">
      <c r="B369"/>
      <c r="C369"/>
      <c r="D369"/>
    </row>
    <row r="370" spans="2:4" x14ac:dyDescent="0.25">
      <c r="B370"/>
      <c r="C370"/>
      <c r="D370"/>
    </row>
    <row r="371" spans="2:4" x14ac:dyDescent="0.25">
      <c r="B371"/>
      <c r="C371"/>
      <c r="D371"/>
    </row>
    <row r="372" spans="2:4" x14ac:dyDescent="0.25">
      <c r="B372"/>
      <c r="C372"/>
      <c r="D372"/>
    </row>
    <row r="373" spans="2:4" x14ac:dyDescent="0.25">
      <c r="B373"/>
      <c r="C373"/>
      <c r="D373"/>
    </row>
    <row r="374" spans="2:4" x14ac:dyDescent="0.25">
      <c r="B374"/>
      <c r="C374"/>
      <c r="D374"/>
    </row>
    <row r="375" spans="2:4" x14ac:dyDescent="0.25">
      <c r="B375"/>
      <c r="C375"/>
      <c r="D375"/>
    </row>
    <row r="376" spans="2:4" x14ac:dyDescent="0.25">
      <c r="B376"/>
      <c r="C376"/>
      <c r="D376"/>
    </row>
    <row r="377" spans="2:4" x14ac:dyDescent="0.25">
      <c r="B377"/>
      <c r="C377"/>
      <c r="D377"/>
    </row>
    <row r="378" spans="2:4" x14ac:dyDescent="0.25">
      <c r="B378"/>
      <c r="C378"/>
      <c r="D378"/>
    </row>
    <row r="379" spans="2:4" x14ac:dyDescent="0.25">
      <c r="B379"/>
      <c r="C379"/>
      <c r="D379"/>
    </row>
    <row r="380" spans="2:4" x14ac:dyDescent="0.25">
      <c r="B380"/>
      <c r="C380"/>
      <c r="D380"/>
    </row>
    <row r="381" spans="2:4" x14ac:dyDescent="0.25">
      <c r="B381"/>
      <c r="C381"/>
      <c r="D381"/>
    </row>
    <row r="382" spans="2:4" x14ac:dyDescent="0.25">
      <c r="B382"/>
      <c r="C382"/>
      <c r="D382"/>
    </row>
    <row r="383" spans="2:4" x14ac:dyDescent="0.25">
      <c r="B383"/>
      <c r="C383"/>
      <c r="D383"/>
    </row>
    <row r="384" spans="2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  <row r="613" spans="2:4" x14ac:dyDescent="0.25">
      <c r="B613"/>
      <c r="C613"/>
      <c r="D613"/>
    </row>
    <row r="614" spans="2:4" x14ac:dyDescent="0.25">
      <c r="B614"/>
      <c r="C614"/>
      <c r="D614"/>
    </row>
    <row r="615" spans="2:4" x14ac:dyDescent="0.25">
      <c r="B615"/>
      <c r="C615"/>
      <c r="D615"/>
    </row>
    <row r="616" spans="2:4" x14ac:dyDescent="0.25">
      <c r="B616"/>
      <c r="C616"/>
      <c r="D616"/>
    </row>
    <row r="617" spans="2:4" x14ac:dyDescent="0.25">
      <c r="B617"/>
      <c r="C617"/>
      <c r="D617"/>
    </row>
    <row r="618" spans="2:4" x14ac:dyDescent="0.25">
      <c r="B618"/>
      <c r="C618"/>
      <c r="D618"/>
    </row>
    <row r="619" spans="2:4" x14ac:dyDescent="0.25">
      <c r="B619"/>
      <c r="C619"/>
      <c r="D619"/>
    </row>
    <row r="620" spans="2:4" x14ac:dyDescent="0.25">
      <c r="B620"/>
      <c r="C620"/>
      <c r="D620"/>
    </row>
    <row r="621" spans="2:4" x14ac:dyDescent="0.25">
      <c r="B621"/>
      <c r="C621"/>
      <c r="D621"/>
    </row>
    <row r="622" spans="2:4" x14ac:dyDescent="0.25">
      <c r="B622"/>
      <c r="C622"/>
      <c r="D622"/>
    </row>
    <row r="623" spans="2:4" x14ac:dyDescent="0.25">
      <c r="B623"/>
      <c r="C623"/>
      <c r="D623"/>
    </row>
    <row r="624" spans="2:4" x14ac:dyDescent="0.25">
      <c r="B624"/>
      <c r="C624"/>
      <c r="D624"/>
    </row>
    <row r="625" spans="2:4" x14ac:dyDescent="0.25">
      <c r="B625"/>
      <c r="C625"/>
      <c r="D625"/>
    </row>
    <row r="626" spans="2:4" x14ac:dyDescent="0.25">
      <c r="B626"/>
      <c r="C626"/>
      <c r="D626"/>
    </row>
    <row r="627" spans="2:4" x14ac:dyDescent="0.25">
      <c r="B627"/>
      <c r="C627"/>
      <c r="D627"/>
    </row>
    <row r="628" spans="2:4" x14ac:dyDescent="0.25">
      <c r="B628"/>
      <c r="C628"/>
      <c r="D628"/>
    </row>
    <row r="629" spans="2:4" x14ac:dyDescent="0.25">
      <c r="B629"/>
      <c r="C629"/>
      <c r="D629"/>
    </row>
    <row r="630" spans="2:4" x14ac:dyDescent="0.25">
      <c r="B630"/>
      <c r="C630"/>
      <c r="D630"/>
    </row>
    <row r="631" spans="2:4" x14ac:dyDescent="0.25">
      <c r="B631"/>
      <c r="C631"/>
      <c r="D631"/>
    </row>
    <row r="632" spans="2:4" x14ac:dyDescent="0.25">
      <c r="B632"/>
      <c r="C632"/>
      <c r="D632"/>
    </row>
    <row r="633" spans="2:4" x14ac:dyDescent="0.25">
      <c r="B633"/>
      <c r="C633"/>
      <c r="D633"/>
    </row>
    <row r="634" spans="2:4" x14ac:dyDescent="0.25">
      <c r="B634"/>
      <c r="C634"/>
      <c r="D634"/>
    </row>
    <row r="635" spans="2:4" x14ac:dyDescent="0.25">
      <c r="B635"/>
      <c r="C635"/>
      <c r="D635"/>
    </row>
    <row r="636" spans="2:4" x14ac:dyDescent="0.25">
      <c r="B636"/>
      <c r="C636"/>
      <c r="D636"/>
    </row>
    <row r="637" spans="2:4" x14ac:dyDescent="0.25">
      <c r="B637"/>
      <c r="C637"/>
      <c r="D637"/>
    </row>
    <row r="638" spans="2:4" x14ac:dyDescent="0.25">
      <c r="B638"/>
      <c r="C638"/>
      <c r="D638"/>
    </row>
    <row r="639" spans="2:4" x14ac:dyDescent="0.25">
      <c r="B639"/>
      <c r="C639"/>
      <c r="D639"/>
    </row>
    <row r="640" spans="2:4" x14ac:dyDescent="0.25">
      <c r="B640"/>
      <c r="C640"/>
      <c r="D640"/>
    </row>
    <row r="641" spans="2:4" x14ac:dyDescent="0.25">
      <c r="B641"/>
      <c r="C641"/>
      <c r="D641"/>
    </row>
    <row r="642" spans="2:4" x14ac:dyDescent="0.25">
      <c r="B642"/>
      <c r="C642"/>
      <c r="D642"/>
    </row>
    <row r="643" spans="2:4" x14ac:dyDescent="0.25">
      <c r="B643"/>
      <c r="C643"/>
      <c r="D643"/>
    </row>
    <row r="644" spans="2:4" x14ac:dyDescent="0.25">
      <c r="B644"/>
      <c r="C644"/>
      <c r="D644"/>
    </row>
    <row r="645" spans="2:4" x14ac:dyDescent="0.25">
      <c r="B645"/>
      <c r="C645"/>
      <c r="D645"/>
    </row>
    <row r="646" spans="2:4" x14ac:dyDescent="0.25">
      <c r="B646"/>
      <c r="C646"/>
      <c r="D646"/>
    </row>
    <row r="647" spans="2:4" x14ac:dyDescent="0.25">
      <c r="B647"/>
      <c r="C647"/>
      <c r="D647"/>
    </row>
    <row r="648" spans="2:4" x14ac:dyDescent="0.25">
      <c r="B648"/>
      <c r="C648"/>
      <c r="D648"/>
    </row>
    <row r="649" spans="2:4" x14ac:dyDescent="0.25">
      <c r="B649"/>
      <c r="C649"/>
      <c r="D649"/>
    </row>
    <row r="650" spans="2:4" x14ac:dyDescent="0.25">
      <c r="B650"/>
      <c r="C650"/>
      <c r="D650"/>
    </row>
    <row r="651" spans="2:4" x14ac:dyDescent="0.25">
      <c r="B651"/>
      <c r="C651"/>
      <c r="D651"/>
    </row>
    <row r="652" spans="2:4" x14ac:dyDescent="0.25">
      <c r="B652"/>
      <c r="C652"/>
      <c r="D652"/>
    </row>
    <row r="653" spans="2:4" x14ac:dyDescent="0.25">
      <c r="B653"/>
      <c r="C653"/>
      <c r="D653"/>
    </row>
    <row r="654" spans="2:4" x14ac:dyDescent="0.25">
      <c r="B654"/>
      <c r="C654"/>
      <c r="D654"/>
    </row>
    <row r="655" spans="2:4" x14ac:dyDescent="0.25">
      <c r="B655"/>
      <c r="C655"/>
      <c r="D655"/>
    </row>
    <row r="656" spans="2:4" x14ac:dyDescent="0.25">
      <c r="B656"/>
      <c r="C656"/>
      <c r="D656"/>
    </row>
    <row r="657" spans="2:4" x14ac:dyDescent="0.25">
      <c r="B657"/>
      <c r="C657"/>
      <c r="D657"/>
    </row>
    <row r="658" spans="2:4" x14ac:dyDescent="0.25">
      <c r="B658"/>
      <c r="C658"/>
      <c r="D658"/>
    </row>
    <row r="659" spans="2:4" x14ac:dyDescent="0.25">
      <c r="B659"/>
      <c r="C659"/>
      <c r="D659"/>
    </row>
    <row r="660" spans="2:4" x14ac:dyDescent="0.25">
      <c r="B660"/>
      <c r="C660"/>
      <c r="D660"/>
    </row>
    <row r="661" spans="2:4" x14ac:dyDescent="0.25">
      <c r="B661"/>
      <c r="C661"/>
      <c r="D661"/>
    </row>
    <row r="662" spans="2:4" x14ac:dyDescent="0.25">
      <c r="B662"/>
      <c r="C662"/>
      <c r="D662"/>
    </row>
    <row r="663" spans="2:4" x14ac:dyDescent="0.25">
      <c r="B663"/>
      <c r="C663"/>
      <c r="D663"/>
    </row>
    <row r="664" spans="2:4" x14ac:dyDescent="0.25">
      <c r="B664"/>
      <c r="C664"/>
      <c r="D664"/>
    </row>
    <row r="665" spans="2:4" x14ac:dyDescent="0.25">
      <c r="B665"/>
      <c r="C665"/>
      <c r="D665"/>
    </row>
    <row r="666" spans="2:4" x14ac:dyDescent="0.25">
      <c r="B666"/>
      <c r="C666"/>
      <c r="D666"/>
    </row>
    <row r="667" spans="2:4" x14ac:dyDescent="0.25">
      <c r="B667"/>
      <c r="C667"/>
      <c r="D667"/>
    </row>
    <row r="668" spans="2:4" x14ac:dyDescent="0.25">
      <c r="B668"/>
      <c r="C668"/>
      <c r="D668"/>
    </row>
    <row r="669" spans="2:4" x14ac:dyDescent="0.25">
      <c r="B669"/>
      <c r="C669"/>
      <c r="D669"/>
    </row>
    <row r="670" spans="2:4" x14ac:dyDescent="0.25">
      <c r="B670"/>
      <c r="C670"/>
      <c r="D670"/>
    </row>
    <row r="671" spans="2:4" x14ac:dyDescent="0.25">
      <c r="B671"/>
      <c r="C671"/>
      <c r="D671"/>
    </row>
    <row r="672" spans="2:4" x14ac:dyDescent="0.25">
      <c r="B672"/>
      <c r="C672"/>
      <c r="D672"/>
    </row>
    <row r="673" spans="2:4" x14ac:dyDescent="0.25">
      <c r="B673"/>
      <c r="C673"/>
      <c r="D673"/>
    </row>
    <row r="674" spans="2:4" x14ac:dyDescent="0.25">
      <c r="B674"/>
      <c r="C674"/>
      <c r="D674"/>
    </row>
    <row r="675" spans="2:4" x14ac:dyDescent="0.25">
      <c r="B675"/>
      <c r="C675"/>
      <c r="D675"/>
    </row>
    <row r="676" spans="2:4" x14ac:dyDescent="0.25">
      <c r="B676"/>
      <c r="C676"/>
      <c r="D676"/>
    </row>
    <row r="677" spans="2:4" x14ac:dyDescent="0.25">
      <c r="B677"/>
      <c r="C677"/>
      <c r="D677"/>
    </row>
    <row r="678" spans="2:4" x14ac:dyDescent="0.25">
      <c r="B678"/>
      <c r="C678"/>
      <c r="D678"/>
    </row>
    <row r="679" spans="2:4" x14ac:dyDescent="0.25">
      <c r="B679"/>
      <c r="C679"/>
      <c r="D679"/>
    </row>
    <row r="680" spans="2:4" x14ac:dyDescent="0.25">
      <c r="B680"/>
      <c r="C680"/>
      <c r="D680"/>
    </row>
    <row r="681" spans="2:4" x14ac:dyDescent="0.25">
      <c r="B681"/>
      <c r="C681"/>
      <c r="D681"/>
    </row>
    <row r="682" spans="2:4" x14ac:dyDescent="0.25">
      <c r="B682"/>
      <c r="C682"/>
      <c r="D682"/>
    </row>
    <row r="683" spans="2:4" x14ac:dyDescent="0.25">
      <c r="B683"/>
      <c r="C683"/>
      <c r="D683"/>
    </row>
    <row r="684" spans="2:4" x14ac:dyDescent="0.25">
      <c r="B684"/>
      <c r="C684"/>
      <c r="D684"/>
    </row>
    <row r="685" spans="2:4" x14ac:dyDescent="0.25">
      <c r="B685"/>
      <c r="C685"/>
      <c r="D685"/>
    </row>
    <row r="686" spans="2:4" x14ac:dyDescent="0.25">
      <c r="B686"/>
      <c r="C686"/>
      <c r="D686"/>
    </row>
    <row r="687" spans="2:4" x14ac:dyDescent="0.25">
      <c r="B687"/>
      <c r="C687"/>
      <c r="D687"/>
    </row>
    <row r="688" spans="2:4" x14ac:dyDescent="0.25">
      <c r="B688"/>
      <c r="C688"/>
      <c r="D688"/>
    </row>
    <row r="689" spans="2:4" x14ac:dyDescent="0.25">
      <c r="B689"/>
      <c r="C689"/>
      <c r="D689"/>
    </row>
    <row r="690" spans="2:4" x14ac:dyDescent="0.25">
      <c r="B690"/>
      <c r="C690"/>
      <c r="D690"/>
    </row>
    <row r="691" spans="2:4" x14ac:dyDescent="0.25">
      <c r="B691"/>
      <c r="C691"/>
      <c r="D691"/>
    </row>
    <row r="692" spans="2:4" x14ac:dyDescent="0.25">
      <c r="B692"/>
      <c r="C692"/>
      <c r="D692"/>
    </row>
    <row r="693" spans="2:4" x14ac:dyDescent="0.25">
      <c r="B693"/>
      <c r="C693"/>
      <c r="D693"/>
    </row>
    <row r="694" spans="2:4" x14ac:dyDescent="0.25">
      <c r="B694"/>
      <c r="C694"/>
      <c r="D694"/>
    </row>
    <row r="695" spans="2:4" x14ac:dyDescent="0.25">
      <c r="B695"/>
      <c r="C695"/>
      <c r="D695"/>
    </row>
    <row r="696" spans="2:4" x14ac:dyDescent="0.25">
      <c r="B696"/>
      <c r="C696"/>
      <c r="D696"/>
    </row>
    <row r="697" spans="2:4" x14ac:dyDescent="0.25">
      <c r="B697"/>
      <c r="C697"/>
      <c r="D697"/>
    </row>
    <row r="698" spans="2:4" x14ac:dyDescent="0.25">
      <c r="B698"/>
      <c r="C698"/>
      <c r="D698"/>
    </row>
    <row r="699" spans="2:4" x14ac:dyDescent="0.25">
      <c r="B699"/>
      <c r="C699"/>
      <c r="D699"/>
    </row>
    <row r="700" spans="2:4" x14ac:dyDescent="0.25">
      <c r="B700"/>
      <c r="C700"/>
      <c r="D700"/>
    </row>
    <row r="701" spans="2:4" x14ac:dyDescent="0.25">
      <c r="B701"/>
      <c r="C701"/>
      <c r="D701"/>
    </row>
    <row r="702" spans="2:4" x14ac:dyDescent="0.25">
      <c r="B702"/>
      <c r="C702"/>
      <c r="D702"/>
    </row>
    <row r="703" spans="2:4" x14ac:dyDescent="0.25">
      <c r="B703"/>
      <c r="C703"/>
      <c r="D703"/>
    </row>
    <row r="704" spans="2:4" x14ac:dyDescent="0.25">
      <c r="B704"/>
      <c r="C704"/>
      <c r="D704"/>
    </row>
    <row r="705" spans="2:4" x14ac:dyDescent="0.25">
      <c r="B705"/>
      <c r="C705"/>
      <c r="D705"/>
    </row>
    <row r="706" spans="2:4" x14ac:dyDescent="0.25">
      <c r="B706"/>
      <c r="C706"/>
      <c r="D706"/>
    </row>
    <row r="707" spans="2:4" x14ac:dyDescent="0.25">
      <c r="B707"/>
      <c r="C707"/>
      <c r="D707"/>
    </row>
    <row r="708" spans="2:4" x14ac:dyDescent="0.25">
      <c r="B708"/>
      <c r="C708"/>
      <c r="D708"/>
    </row>
    <row r="709" spans="2:4" x14ac:dyDescent="0.25">
      <c r="B709"/>
      <c r="C709"/>
      <c r="D709"/>
    </row>
    <row r="710" spans="2:4" x14ac:dyDescent="0.25">
      <c r="B710"/>
      <c r="C710"/>
      <c r="D710"/>
    </row>
    <row r="711" spans="2:4" x14ac:dyDescent="0.25">
      <c r="B711"/>
      <c r="C711"/>
      <c r="D711"/>
    </row>
    <row r="712" spans="2:4" x14ac:dyDescent="0.25">
      <c r="B712"/>
      <c r="C712"/>
      <c r="D712"/>
    </row>
    <row r="713" spans="2:4" x14ac:dyDescent="0.25">
      <c r="B713"/>
      <c r="C713"/>
      <c r="D713"/>
    </row>
    <row r="714" spans="2:4" x14ac:dyDescent="0.25">
      <c r="B714"/>
      <c r="C714"/>
      <c r="D714"/>
    </row>
    <row r="715" spans="2:4" x14ac:dyDescent="0.25">
      <c r="B715"/>
      <c r="C715"/>
      <c r="D715"/>
    </row>
    <row r="716" spans="2:4" x14ac:dyDescent="0.25">
      <c r="B716"/>
      <c r="C716"/>
      <c r="D716"/>
    </row>
    <row r="717" spans="2:4" x14ac:dyDescent="0.25">
      <c r="B717"/>
      <c r="C717"/>
      <c r="D717"/>
    </row>
    <row r="718" spans="2:4" x14ac:dyDescent="0.25">
      <c r="B718"/>
      <c r="C718"/>
      <c r="D718"/>
    </row>
    <row r="719" spans="2:4" x14ac:dyDescent="0.25">
      <c r="B719"/>
      <c r="C719"/>
      <c r="D719"/>
    </row>
    <row r="720" spans="2:4" x14ac:dyDescent="0.25">
      <c r="B720"/>
      <c r="C720"/>
      <c r="D720"/>
    </row>
    <row r="721" spans="2:4" x14ac:dyDescent="0.25">
      <c r="B721"/>
      <c r="C721"/>
      <c r="D721"/>
    </row>
    <row r="722" spans="2:4" x14ac:dyDescent="0.25">
      <c r="B722"/>
      <c r="C722"/>
      <c r="D722"/>
    </row>
    <row r="723" spans="2:4" x14ac:dyDescent="0.25">
      <c r="B723"/>
      <c r="C723"/>
      <c r="D723"/>
    </row>
    <row r="724" spans="2:4" x14ac:dyDescent="0.25">
      <c r="B724"/>
      <c r="C724"/>
      <c r="D724"/>
    </row>
    <row r="725" spans="2:4" x14ac:dyDescent="0.25">
      <c r="B725"/>
      <c r="C725"/>
      <c r="D725"/>
    </row>
    <row r="726" spans="2:4" x14ac:dyDescent="0.25">
      <c r="B726"/>
      <c r="C726"/>
      <c r="D726"/>
    </row>
    <row r="727" spans="2:4" x14ac:dyDescent="0.25">
      <c r="B727"/>
      <c r="C727"/>
      <c r="D727"/>
    </row>
    <row r="728" spans="2:4" x14ac:dyDescent="0.25">
      <c r="B728"/>
      <c r="C728"/>
      <c r="D728"/>
    </row>
    <row r="729" spans="2:4" x14ac:dyDescent="0.25">
      <c r="B729"/>
      <c r="C729"/>
      <c r="D729"/>
    </row>
    <row r="730" spans="2:4" x14ac:dyDescent="0.25">
      <c r="B730"/>
      <c r="C730"/>
      <c r="D730"/>
    </row>
    <row r="731" spans="2:4" x14ac:dyDescent="0.25">
      <c r="B731"/>
      <c r="C731"/>
      <c r="D731"/>
    </row>
    <row r="732" spans="2:4" x14ac:dyDescent="0.25">
      <c r="B732"/>
      <c r="C732"/>
      <c r="D732"/>
    </row>
    <row r="733" spans="2:4" x14ac:dyDescent="0.25">
      <c r="B733"/>
      <c r="C733"/>
      <c r="D733"/>
    </row>
    <row r="734" spans="2:4" x14ac:dyDescent="0.25">
      <c r="B734"/>
      <c r="C734"/>
      <c r="D734"/>
    </row>
    <row r="735" spans="2:4" x14ac:dyDescent="0.25">
      <c r="B735"/>
      <c r="C735"/>
      <c r="D735"/>
    </row>
    <row r="736" spans="2:4" x14ac:dyDescent="0.25">
      <c r="B736"/>
      <c r="C736"/>
      <c r="D736"/>
    </row>
    <row r="737" spans="2:4" x14ac:dyDescent="0.25">
      <c r="B737"/>
      <c r="C737"/>
      <c r="D737"/>
    </row>
    <row r="738" spans="2:4" x14ac:dyDescent="0.25">
      <c r="B738"/>
      <c r="C738"/>
      <c r="D738"/>
    </row>
    <row r="739" spans="2:4" x14ac:dyDescent="0.25">
      <c r="B739"/>
      <c r="C739"/>
      <c r="D739"/>
    </row>
    <row r="740" spans="2:4" x14ac:dyDescent="0.25">
      <c r="B740"/>
      <c r="C740"/>
      <c r="D740"/>
    </row>
    <row r="741" spans="2:4" x14ac:dyDescent="0.25">
      <c r="B741"/>
      <c r="C741"/>
      <c r="D741"/>
    </row>
    <row r="742" spans="2:4" x14ac:dyDescent="0.25">
      <c r="B742"/>
      <c r="C742"/>
      <c r="D742"/>
    </row>
    <row r="743" spans="2:4" x14ac:dyDescent="0.25">
      <c r="B743"/>
      <c r="C743"/>
      <c r="D743"/>
    </row>
    <row r="744" spans="2:4" x14ac:dyDescent="0.25">
      <c r="B744"/>
      <c r="C744"/>
      <c r="D744"/>
    </row>
    <row r="745" spans="2:4" x14ac:dyDescent="0.25">
      <c r="B745"/>
      <c r="C745"/>
      <c r="D745"/>
    </row>
    <row r="746" spans="2:4" x14ac:dyDescent="0.25">
      <c r="B746"/>
      <c r="C746"/>
      <c r="D746"/>
    </row>
    <row r="747" spans="2:4" x14ac:dyDescent="0.25">
      <c r="B747"/>
      <c r="C747"/>
      <c r="D747"/>
    </row>
    <row r="748" spans="2:4" x14ac:dyDescent="0.25">
      <c r="B748"/>
      <c r="C748"/>
      <c r="D748"/>
    </row>
    <row r="749" spans="2:4" x14ac:dyDescent="0.25">
      <c r="B749"/>
      <c r="C749"/>
      <c r="D749"/>
    </row>
    <row r="750" spans="2:4" x14ac:dyDescent="0.25">
      <c r="B750"/>
      <c r="C750"/>
      <c r="D750"/>
    </row>
    <row r="751" spans="2:4" x14ac:dyDescent="0.25">
      <c r="B751"/>
      <c r="C751"/>
      <c r="D751"/>
    </row>
    <row r="752" spans="2:4" x14ac:dyDescent="0.25">
      <c r="B752"/>
      <c r="C752"/>
      <c r="D752"/>
    </row>
    <row r="753" spans="2:4" x14ac:dyDescent="0.25">
      <c r="B753"/>
      <c r="C753"/>
      <c r="D753"/>
    </row>
    <row r="754" spans="2:4" x14ac:dyDescent="0.25">
      <c r="B754"/>
      <c r="C754"/>
      <c r="D754"/>
    </row>
    <row r="755" spans="2:4" x14ac:dyDescent="0.25">
      <c r="B755"/>
      <c r="C755"/>
      <c r="D755"/>
    </row>
    <row r="756" spans="2:4" x14ac:dyDescent="0.25">
      <c r="B756"/>
      <c r="C756"/>
      <c r="D756"/>
    </row>
    <row r="757" spans="2:4" x14ac:dyDescent="0.25">
      <c r="B757"/>
      <c r="C757"/>
      <c r="D757"/>
    </row>
    <row r="758" spans="2:4" x14ac:dyDescent="0.25">
      <c r="B758"/>
      <c r="C758"/>
      <c r="D758"/>
    </row>
    <row r="759" spans="2:4" x14ac:dyDescent="0.25">
      <c r="B759"/>
      <c r="C759"/>
      <c r="D759"/>
    </row>
    <row r="760" spans="2:4" x14ac:dyDescent="0.25">
      <c r="B760"/>
      <c r="C760"/>
      <c r="D760"/>
    </row>
    <row r="761" spans="2:4" x14ac:dyDescent="0.25">
      <c r="B761"/>
      <c r="C761"/>
      <c r="D761"/>
    </row>
    <row r="762" spans="2:4" x14ac:dyDescent="0.25">
      <c r="B762"/>
      <c r="C762"/>
      <c r="D762"/>
    </row>
    <row r="763" spans="2:4" x14ac:dyDescent="0.25">
      <c r="B763"/>
      <c r="C763"/>
      <c r="D763"/>
    </row>
    <row r="764" spans="2:4" x14ac:dyDescent="0.25">
      <c r="B764"/>
      <c r="C764"/>
      <c r="D764"/>
    </row>
    <row r="765" spans="2:4" x14ac:dyDescent="0.25">
      <c r="B765"/>
      <c r="C765"/>
      <c r="D765"/>
    </row>
    <row r="766" spans="2:4" x14ac:dyDescent="0.25">
      <c r="B766"/>
      <c r="C766"/>
      <c r="D766"/>
    </row>
    <row r="767" spans="2:4" x14ac:dyDescent="0.25">
      <c r="B767"/>
      <c r="C767"/>
      <c r="D767"/>
    </row>
    <row r="768" spans="2:4" x14ac:dyDescent="0.25">
      <c r="B768"/>
      <c r="C768"/>
      <c r="D768"/>
    </row>
    <row r="769" spans="2:4" x14ac:dyDescent="0.25">
      <c r="B769"/>
      <c r="C769"/>
      <c r="D769"/>
    </row>
    <row r="770" spans="2:4" x14ac:dyDescent="0.25">
      <c r="B770"/>
      <c r="C770"/>
      <c r="D770"/>
    </row>
    <row r="771" spans="2:4" x14ac:dyDescent="0.25">
      <c r="B771"/>
      <c r="C771"/>
      <c r="D771"/>
    </row>
    <row r="772" spans="2:4" x14ac:dyDescent="0.25">
      <c r="B772"/>
      <c r="C772"/>
      <c r="D772"/>
    </row>
    <row r="773" spans="2:4" x14ac:dyDescent="0.25">
      <c r="B773"/>
      <c r="C773"/>
      <c r="D773"/>
    </row>
    <row r="774" spans="2:4" x14ac:dyDescent="0.25">
      <c r="B774"/>
      <c r="C774"/>
      <c r="D774"/>
    </row>
    <row r="775" spans="2:4" x14ac:dyDescent="0.25">
      <c r="B775"/>
      <c r="C775"/>
      <c r="D775"/>
    </row>
    <row r="776" spans="2:4" x14ac:dyDescent="0.25">
      <c r="B776"/>
      <c r="C776"/>
      <c r="D776"/>
    </row>
    <row r="777" spans="2:4" x14ac:dyDescent="0.25">
      <c r="B777"/>
      <c r="C777"/>
      <c r="D777"/>
    </row>
    <row r="778" spans="2:4" x14ac:dyDescent="0.25">
      <c r="B778"/>
      <c r="C778"/>
      <c r="D778"/>
    </row>
    <row r="779" spans="2:4" x14ac:dyDescent="0.25">
      <c r="B779"/>
      <c r="C779"/>
      <c r="D779"/>
    </row>
    <row r="780" spans="2:4" x14ac:dyDescent="0.25">
      <c r="B780"/>
      <c r="C780"/>
      <c r="D780"/>
    </row>
    <row r="781" spans="2:4" x14ac:dyDescent="0.25">
      <c r="B781"/>
      <c r="C781"/>
      <c r="D781"/>
    </row>
    <row r="782" spans="2:4" x14ac:dyDescent="0.25">
      <c r="B782"/>
      <c r="C782"/>
      <c r="D782"/>
    </row>
    <row r="783" spans="2:4" x14ac:dyDescent="0.25">
      <c r="B783"/>
      <c r="C783"/>
      <c r="D783"/>
    </row>
    <row r="784" spans="2:4" x14ac:dyDescent="0.25">
      <c r="B784"/>
      <c r="C784"/>
      <c r="D784"/>
    </row>
    <row r="785" spans="2:4" x14ac:dyDescent="0.25">
      <c r="B785"/>
      <c r="C785"/>
      <c r="D785"/>
    </row>
    <row r="786" spans="2:4" x14ac:dyDescent="0.25">
      <c r="B786"/>
      <c r="C786"/>
      <c r="D786"/>
    </row>
    <row r="787" spans="2:4" x14ac:dyDescent="0.25">
      <c r="B787"/>
      <c r="C787"/>
      <c r="D787"/>
    </row>
    <row r="788" spans="2:4" x14ac:dyDescent="0.25">
      <c r="B788"/>
      <c r="C788"/>
      <c r="D788"/>
    </row>
    <row r="789" spans="2:4" x14ac:dyDescent="0.25">
      <c r="B789"/>
      <c r="C789"/>
      <c r="D789"/>
    </row>
    <row r="790" spans="2:4" x14ac:dyDescent="0.25">
      <c r="B790"/>
      <c r="C790"/>
      <c r="D790"/>
    </row>
    <row r="791" spans="2:4" x14ac:dyDescent="0.25">
      <c r="B791"/>
      <c r="C791"/>
      <c r="D791"/>
    </row>
    <row r="792" spans="2:4" x14ac:dyDescent="0.25">
      <c r="B792"/>
      <c r="C792"/>
      <c r="D792"/>
    </row>
    <row r="793" spans="2:4" x14ac:dyDescent="0.25">
      <c r="B793"/>
      <c r="C793"/>
      <c r="D793"/>
    </row>
    <row r="794" spans="2:4" x14ac:dyDescent="0.25">
      <c r="B794"/>
      <c r="C794"/>
      <c r="D794"/>
    </row>
    <row r="795" spans="2:4" x14ac:dyDescent="0.25">
      <c r="B795"/>
      <c r="C795"/>
      <c r="D795"/>
    </row>
    <row r="796" spans="2:4" x14ac:dyDescent="0.25">
      <c r="B796"/>
      <c r="C796"/>
      <c r="D796"/>
    </row>
    <row r="797" spans="2:4" x14ac:dyDescent="0.25">
      <c r="B797"/>
      <c r="C797"/>
      <c r="D797"/>
    </row>
    <row r="798" spans="2:4" x14ac:dyDescent="0.25">
      <c r="B798"/>
      <c r="C798"/>
      <c r="D798"/>
    </row>
    <row r="799" spans="2:4" x14ac:dyDescent="0.25">
      <c r="B799"/>
      <c r="C799"/>
      <c r="D799"/>
    </row>
    <row r="800" spans="2:4" x14ac:dyDescent="0.25">
      <c r="B800"/>
      <c r="C800"/>
      <c r="D800"/>
    </row>
    <row r="801" spans="2:4" x14ac:dyDescent="0.25">
      <c r="B801"/>
      <c r="C801"/>
      <c r="D801"/>
    </row>
    <row r="802" spans="2:4" x14ac:dyDescent="0.25">
      <c r="B802"/>
      <c r="C802"/>
      <c r="D802"/>
    </row>
    <row r="803" spans="2:4" x14ac:dyDescent="0.25">
      <c r="B803"/>
      <c r="C803"/>
      <c r="D803"/>
    </row>
    <row r="804" spans="2:4" x14ac:dyDescent="0.25">
      <c r="B804"/>
      <c r="C804"/>
      <c r="D804"/>
    </row>
    <row r="805" spans="2:4" x14ac:dyDescent="0.25">
      <c r="B805"/>
      <c r="C805"/>
      <c r="D805"/>
    </row>
    <row r="806" spans="2:4" x14ac:dyDescent="0.25">
      <c r="B806"/>
      <c r="C806"/>
      <c r="D806"/>
    </row>
    <row r="807" spans="2:4" x14ac:dyDescent="0.25">
      <c r="B807"/>
      <c r="C807"/>
      <c r="D807"/>
    </row>
    <row r="808" spans="2:4" x14ac:dyDescent="0.25">
      <c r="B808"/>
      <c r="C808"/>
      <c r="D808"/>
    </row>
    <row r="809" spans="2:4" x14ac:dyDescent="0.25">
      <c r="B809"/>
      <c r="C809"/>
      <c r="D809"/>
    </row>
    <row r="810" spans="2:4" x14ac:dyDescent="0.25">
      <c r="B810"/>
      <c r="C810"/>
      <c r="D810"/>
    </row>
    <row r="811" spans="2:4" x14ac:dyDescent="0.25">
      <c r="B811"/>
      <c r="C811"/>
      <c r="D811"/>
    </row>
    <row r="812" spans="2:4" x14ac:dyDescent="0.25">
      <c r="B812"/>
      <c r="C812"/>
      <c r="D812"/>
    </row>
    <row r="813" spans="2:4" x14ac:dyDescent="0.25">
      <c r="B813"/>
      <c r="C813"/>
      <c r="D813"/>
    </row>
    <row r="814" spans="2:4" x14ac:dyDescent="0.25">
      <c r="B814"/>
      <c r="C814"/>
      <c r="D814"/>
    </row>
    <row r="815" spans="2:4" x14ac:dyDescent="0.25">
      <c r="B815"/>
      <c r="C815"/>
      <c r="D815"/>
    </row>
    <row r="816" spans="2:4" x14ac:dyDescent="0.25">
      <c r="B816"/>
      <c r="C816"/>
      <c r="D816"/>
    </row>
    <row r="817" spans="2:4" x14ac:dyDescent="0.25">
      <c r="B817"/>
      <c r="C817"/>
      <c r="D817"/>
    </row>
    <row r="818" spans="2:4" x14ac:dyDescent="0.25">
      <c r="B818"/>
      <c r="C818"/>
      <c r="D818"/>
    </row>
    <row r="819" spans="2:4" x14ac:dyDescent="0.25">
      <c r="B819"/>
      <c r="C819"/>
      <c r="D819"/>
    </row>
    <row r="820" spans="2:4" x14ac:dyDescent="0.25">
      <c r="B820"/>
      <c r="C820"/>
      <c r="D820"/>
    </row>
    <row r="821" spans="2:4" x14ac:dyDescent="0.25">
      <c r="B821"/>
      <c r="C821"/>
      <c r="D821"/>
    </row>
    <row r="822" spans="2:4" x14ac:dyDescent="0.25">
      <c r="B822"/>
      <c r="C822"/>
      <c r="D822"/>
    </row>
    <row r="823" spans="2:4" x14ac:dyDescent="0.25">
      <c r="B823"/>
      <c r="C823"/>
      <c r="D823"/>
    </row>
    <row r="824" spans="2:4" x14ac:dyDescent="0.25">
      <c r="B824"/>
      <c r="C824"/>
      <c r="D824"/>
    </row>
    <row r="825" spans="2:4" x14ac:dyDescent="0.25">
      <c r="B825"/>
      <c r="C825"/>
      <c r="D825"/>
    </row>
    <row r="826" spans="2:4" x14ac:dyDescent="0.25">
      <c r="B826"/>
      <c r="C826"/>
      <c r="D826"/>
    </row>
    <row r="827" spans="2:4" x14ac:dyDescent="0.25">
      <c r="B827"/>
      <c r="C827"/>
      <c r="D827"/>
    </row>
    <row r="828" spans="2:4" x14ac:dyDescent="0.25">
      <c r="B828"/>
      <c r="C828"/>
      <c r="D828"/>
    </row>
    <row r="829" spans="2:4" x14ac:dyDescent="0.25">
      <c r="B829"/>
      <c r="C829"/>
      <c r="D829"/>
    </row>
    <row r="830" spans="2:4" x14ac:dyDescent="0.25">
      <c r="B830"/>
      <c r="C830"/>
      <c r="D830"/>
    </row>
    <row r="831" spans="2:4" x14ac:dyDescent="0.25">
      <c r="B831"/>
      <c r="C831"/>
      <c r="D831"/>
    </row>
    <row r="832" spans="2:4" x14ac:dyDescent="0.25">
      <c r="B832"/>
      <c r="C832"/>
      <c r="D832"/>
    </row>
    <row r="833" spans="2:4" x14ac:dyDescent="0.25">
      <c r="B833"/>
      <c r="C833"/>
      <c r="D833"/>
    </row>
    <row r="834" spans="2:4" x14ac:dyDescent="0.25">
      <c r="B834"/>
      <c r="C834"/>
      <c r="D834"/>
    </row>
    <row r="835" spans="2:4" x14ac:dyDescent="0.25">
      <c r="B835"/>
      <c r="C835"/>
      <c r="D835"/>
    </row>
    <row r="836" spans="2:4" x14ac:dyDescent="0.25">
      <c r="B836"/>
      <c r="C836"/>
      <c r="D836"/>
    </row>
    <row r="837" spans="2:4" x14ac:dyDescent="0.25">
      <c r="B837"/>
      <c r="C837"/>
      <c r="D837"/>
    </row>
    <row r="838" spans="2:4" x14ac:dyDescent="0.25">
      <c r="B838"/>
      <c r="C838"/>
      <c r="D838"/>
    </row>
    <row r="839" spans="2:4" x14ac:dyDescent="0.25">
      <c r="B839"/>
      <c r="C839"/>
      <c r="D839"/>
    </row>
    <row r="840" spans="2:4" x14ac:dyDescent="0.25">
      <c r="B840"/>
      <c r="C840"/>
      <c r="D840"/>
    </row>
    <row r="841" spans="2:4" x14ac:dyDescent="0.25">
      <c r="B841"/>
      <c r="C841"/>
      <c r="D841"/>
    </row>
    <row r="842" spans="2:4" x14ac:dyDescent="0.25">
      <c r="B842"/>
      <c r="C842"/>
      <c r="D842"/>
    </row>
    <row r="843" spans="2:4" x14ac:dyDescent="0.25">
      <c r="B843"/>
      <c r="C843"/>
      <c r="D843"/>
    </row>
    <row r="844" spans="2:4" x14ac:dyDescent="0.25">
      <c r="B844"/>
      <c r="C844"/>
      <c r="D844"/>
    </row>
    <row r="845" spans="2:4" x14ac:dyDescent="0.25">
      <c r="B845"/>
      <c r="C845"/>
      <c r="D845"/>
    </row>
    <row r="846" spans="2:4" x14ac:dyDescent="0.25">
      <c r="B846"/>
      <c r="C846"/>
      <c r="D846"/>
    </row>
    <row r="847" spans="2:4" x14ac:dyDescent="0.25">
      <c r="B847"/>
      <c r="C847"/>
      <c r="D847"/>
    </row>
    <row r="848" spans="2:4" x14ac:dyDescent="0.25">
      <c r="B848"/>
      <c r="C848"/>
      <c r="D848"/>
    </row>
    <row r="849" spans="2:4" x14ac:dyDescent="0.25">
      <c r="B849"/>
      <c r="C849"/>
      <c r="D849"/>
    </row>
    <row r="850" spans="2:4" x14ac:dyDescent="0.25">
      <c r="B850"/>
      <c r="C850"/>
      <c r="D850"/>
    </row>
    <row r="851" spans="2:4" x14ac:dyDescent="0.25">
      <c r="B851"/>
      <c r="C851"/>
      <c r="D851"/>
    </row>
    <row r="852" spans="2:4" x14ac:dyDescent="0.25">
      <c r="B852"/>
      <c r="C852"/>
      <c r="D852"/>
    </row>
    <row r="853" spans="2:4" x14ac:dyDescent="0.25">
      <c r="B853"/>
      <c r="C853"/>
      <c r="D853"/>
    </row>
    <row r="854" spans="2:4" x14ac:dyDescent="0.25">
      <c r="B854"/>
      <c r="C854"/>
      <c r="D854"/>
    </row>
    <row r="855" spans="2:4" x14ac:dyDescent="0.25">
      <c r="B855"/>
      <c r="C855"/>
      <c r="D855"/>
    </row>
    <row r="856" spans="2:4" x14ac:dyDescent="0.25">
      <c r="B856"/>
      <c r="C856"/>
      <c r="D856"/>
    </row>
    <row r="857" spans="2:4" x14ac:dyDescent="0.25">
      <c r="B857"/>
      <c r="C857"/>
      <c r="D857"/>
    </row>
    <row r="858" spans="2:4" x14ac:dyDescent="0.25">
      <c r="B858"/>
      <c r="C858"/>
      <c r="D858"/>
    </row>
    <row r="859" spans="2:4" x14ac:dyDescent="0.25">
      <c r="B859"/>
      <c r="C859"/>
      <c r="D859"/>
    </row>
    <row r="860" spans="2:4" x14ac:dyDescent="0.25">
      <c r="B860"/>
      <c r="C860"/>
      <c r="D860"/>
    </row>
    <row r="861" spans="2:4" x14ac:dyDescent="0.25">
      <c r="B861"/>
      <c r="C861"/>
      <c r="D861"/>
    </row>
    <row r="862" spans="2:4" x14ac:dyDescent="0.25">
      <c r="B862"/>
      <c r="C862"/>
      <c r="D862"/>
    </row>
    <row r="863" spans="2:4" x14ac:dyDescent="0.25">
      <c r="B863"/>
      <c r="C863"/>
      <c r="D863"/>
    </row>
    <row r="864" spans="2:4" x14ac:dyDescent="0.25">
      <c r="B864"/>
      <c r="C864"/>
      <c r="D864"/>
    </row>
    <row r="865" spans="2:4" x14ac:dyDescent="0.25">
      <c r="B865"/>
      <c r="C865"/>
      <c r="D865"/>
    </row>
    <row r="866" spans="2:4" x14ac:dyDescent="0.25">
      <c r="B866"/>
      <c r="C866"/>
      <c r="D866"/>
    </row>
    <row r="867" spans="2:4" x14ac:dyDescent="0.25">
      <c r="B867"/>
      <c r="C867"/>
      <c r="D867"/>
    </row>
    <row r="868" spans="2:4" x14ac:dyDescent="0.25">
      <c r="B868"/>
      <c r="C868"/>
      <c r="D868"/>
    </row>
    <row r="869" spans="2:4" x14ac:dyDescent="0.25">
      <c r="B869"/>
      <c r="C869"/>
      <c r="D869"/>
    </row>
    <row r="870" spans="2:4" x14ac:dyDescent="0.25">
      <c r="B870"/>
      <c r="C870"/>
      <c r="D870"/>
    </row>
    <row r="871" spans="2:4" x14ac:dyDescent="0.25">
      <c r="B871"/>
      <c r="C871"/>
      <c r="D871"/>
    </row>
    <row r="872" spans="2:4" x14ac:dyDescent="0.25">
      <c r="B872"/>
      <c r="C872"/>
      <c r="D872"/>
    </row>
    <row r="873" spans="2:4" x14ac:dyDescent="0.25">
      <c r="B873"/>
      <c r="C873"/>
      <c r="D873"/>
    </row>
    <row r="874" spans="2:4" x14ac:dyDescent="0.25">
      <c r="B874"/>
      <c r="C874"/>
      <c r="D874"/>
    </row>
    <row r="875" spans="2:4" x14ac:dyDescent="0.25">
      <c r="B875"/>
      <c r="C875"/>
      <c r="D875"/>
    </row>
    <row r="876" spans="2:4" x14ac:dyDescent="0.25">
      <c r="B876"/>
      <c r="C876"/>
      <c r="D876"/>
    </row>
    <row r="877" spans="2:4" x14ac:dyDescent="0.25">
      <c r="B877"/>
      <c r="C877"/>
      <c r="D877"/>
    </row>
    <row r="878" spans="2:4" x14ac:dyDescent="0.25">
      <c r="B878"/>
      <c r="C878"/>
      <c r="D878"/>
    </row>
    <row r="879" spans="2:4" x14ac:dyDescent="0.25">
      <c r="B879"/>
      <c r="C879"/>
      <c r="D879"/>
    </row>
    <row r="880" spans="2:4" x14ac:dyDescent="0.25">
      <c r="B880"/>
      <c r="C880"/>
      <c r="D880"/>
    </row>
    <row r="881" spans="2:4" x14ac:dyDescent="0.25">
      <c r="B881"/>
      <c r="C881"/>
      <c r="D881"/>
    </row>
    <row r="882" spans="2:4" x14ac:dyDescent="0.25">
      <c r="B882"/>
      <c r="C882"/>
      <c r="D882"/>
    </row>
    <row r="883" spans="2:4" x14ac:dyDescent="0.25">
      <c r="B883"/>
      <c r="C883"/>
      <c r="D883"/>
    </row>
    <row r="884" spans="2:4" x14ac:dyDescent="0.25">
      <c r="B884"/>
      <c r="C884"/>
      <c r="D884"/>
    </row>
    <row r="885" spans="2:4" x14ac:dyDescent="0.25">
      <c r="B885"/>
      <c r="C885"/>
      <c r="D885"/>
    </row>
    <row r="886" spans="2:4" x14ac:dyDescent="0.25">
      <c r="B886"/>
      <c r="C886"/>
      <c r="D886"/>
    </row>
    <row r="887" spans="2:4" x14ac:dyDescent="0.25">
      <c r="B887"/>
      <c r="C887"/>
      <c r="D887"/>
    </row>
    <row r="888" spans="2:4" x14ac:dyDescent="0.25">
      <c r="B888"/>
      <c r="C888"/>
      <c r="D888"/>
    </row>
    <row r="889" spans="2:4" x14ac:dyDescent="0.25">
      <c r="B889"/>
      <c r="C889"/>
      <c r="D889"/>
    </row>
    <row r="890" spans="2:4" x14ac:dyDescent="0.25">
      <c r="B890"/>
      <c r="C890"/>
      <c r="D890"/>
    </row>
    <row r="891" spans="2:4" x14ac:dyDescent="0.25">
      <c r="B891"/>
      <c r="C891"/>
      <c r="D891"/>
    </row>
    <row r="892" spans="2:4" x14ac:dyDescent="0.25">
      <c r="B892"/>
      <c r="C892"/>
      <c r="D892"/>
    </row>
    <row r="893" spans="2:4" x14ac:dyDescent="0.25">
      <c r="B893"/>
      <c r="C893"/>
      <c r="D893"/>
    </row>
    <row r="894" spans="2:4" x14ac:dyDescent="0.25">
      <c r="B894"/>
      <c r="C894"/>
      <c r="D894"/>
    </row>
    <row r="895" spans="2:4" x14ac:dyDescent="0.25">
      <c r="B895"/>
      <c r="C895"/>
      <c r="D895"/>
    </row>
    <row r="896" spans="2:4" x14ac:dyDescent="0.25">
      <c r="B896"/>
      <c r="C896"/>
      <c r="D896"/>
    </row>
    <row r="897" spans="2:4" x14ac:dyDescent="0.25">
      <c r="B897"/>
      <c r="C897"/>
      <c r="D897"/>
    </row>
    <row r="898" spans="2:4" x14ac:dyDescent="0.25">
      <c r="B898"/>
      <c r="C898"/>
      <c r="D898"/>
    </row>
    <row r="899" spans="2:4" x14ac:dyDescent="0.25">
      <c r="B899"/>
      <c r="C899"/>
      <c r="D899"/>
    </row>
    <row r="900" spans="2:4" x14ac:dyDescent="0.25">
      <c r="B900"/>
      <c r="C900"/>
      <c r="D900"/>
    </row>
    <row r="901" spans="2:4" x14ac:dyDescent="0.25">
      <c r="B901"/>
      <c r="C901"/>
      <c r="D901"/>
    </row>
    <row r="902" spans="2:4" x14ac:dyDescent="0.25">
      <c r="B902"/>
      <c r="C902"/>
      <c r="D902"/>
    </row>
    <row r="903" spans="2:4" x14ac:dyDescent="0.25">
      <c r="B903"/>
      <c r="C903"/>
      <c r="D903"/>
    </row>
    <row r="904" spans="2:4" x14ac:dyDescent="0.25">
      <c r="B904"/>
      <c r="C904"/>
      <c r="D904"/>
    </row>
    <row r="905" spans="2:4" x14ac:dyDescent="0.25">
      <c r="B905"/>
      <c r="C905"/>
      <c r="D905"/>
    </row>
    <row r="906" spans="2:4" x14ac:dyDescent="0.25">
      <c r="B906"/>
      <c r="C906"/>
      <c r="D906"/>
    </row>
    <row r="907" spans="2:4" x14ac:dyDescent="0.25">
      <c r="B907"/>
      <c r="C907"/>
      <c r="D907"/>
    </row>
    <row r="908" spans="2:4" x14ac:dyDescent="0.25">
      <c r="B908"/>
      <c r="C908"/>
      <c r="D908"/>
    </row>
    <row r="909" spans="2:4" x14ac:dyDescent="0.25">
      <c r="B909"/>
      <c r="C909"/>
      <c r="D909"/>
    </row>
    <row r="910" spans="2:4" x14ac:dyDescent="0.25">
      <c r="B910"/>
      <c r="C910"/>
      <c r="D910"/>
    </row>
    <row r="911" spans="2:4" x14ac:dyDescent="0.25">
      <c r="B911"/>
      <c r="C911"/>
      <c r="D911"/>
    </row>
    <row r="912" spans="2:4" x14ac:dyDescent="0.25">
      <c r="B912"/>
      <c r="C912"/>
      <c r="D912"/>
    </row>
    <row r="913" spans="2:4" x14ac:dyDescent="0.25">
      <c r="B913"/>
      <c r="C913"/>
      <c r="D913"/>
    </row>
    <row r="914" spans="2:4" x14ac:dyDescent="0.25">
      <c r="B914"/>
      <c r="C914"/>
      <c r="D914"/>
    </row>
    <row r="915" spans="2:4" x14ac:dyDescent="0.25">
      <c r="B915"/>
      <c r="C915"/>
      <c r="D915"/>
    </row>
    <row r="916" spans="2:4" x14ac:dyDescent="0.25">
      <c r="B916"/>
      <c r="C916"/>
      <c r="D916"/>
    </row>
    <row r="917" spans="2:4" x14ac:dyDescent="0.25">
      <c r="B917"/>
      <c r="C917"/>
      <c r="D917"/>
    </row>
    <row r="918" spans="2:4" x14ac:dyDescent="0.25">
      <c r="B918"/>
      <c r="C918"/>
      <c r="D918"/>
    </row>
    <row r="919" spans="2:4" x14ac:dyDescent="0.25">
      <c r="B919"/>
      <c r="C919"/>
      <c r="D919"/>
    </row>
    <row r="920" spans="2:4" x14ac:dyDescent="0.25">
      <c r="B920"/>
      <c r="C920"/>
      <c r="D920"/>
    </row>
    <row r="921" spans="2:4" x14ac:dyDescent="0.25">
      <c r="B921"/>
      <c r="C921"/>
      <c r="D921"/>
    </row>
    <row r="922" spans="2:4" x14ac:dyDescent="0.25">
      <c r="B922"/>
      <c r="C922"/>
      <c r="D922"/>
    </row>
    <row r="923" spans="2:4" x14ac:dyDescent="0.25">
      <c r="B923"/>
      <c r="C923"/>
      <c r="D923"/>
    </row>
    <row r="924" spans="2:4" x14ac:dyDescent="0.25">
      <c r="B924"/>
      <c r="C924"/>
      <c r="D924"/>
    </row>
    <row r="925" spans="2:4" x14ac:dyDescent="0.25">
      <c r="B925"/>
      <c r="C925"/>
      <c r="D925"/>
    </row>
    <row r="926" spans="2:4" x14ac:dyDescent="0.25">
      <c r="B926"/>
      <c r="C926"/>
      <c r="D926"/>
    </row>
    <row r="927" spans="2:4" x14ac:dyDescent="0.25">
      <c r="B927"/>
      <c r="C927"/>
      <c r="D927"/>
    </row>
    <row r="928" spans="2:4" x14ac:dyDescent="0.25">
      <c r="B928"/>
      <c r="C928"/>
      <c r="D928"/>
    </row>
    <row r="929" spans="2:4" x14ac:dyDescent="0.25">
      <c r="B929"/>
      <c r="C929"/>
      <c r="D929"/>
    </row>
    <row r="930" spans="2:4" x14ac:dyDescent="0.25">
      <c r="B930"/>
      <c r="C930"/>
      <c r="D930"/>
    </row>
    <row r="931" spans="2:4" x14ac:dyDescent="0.25">
      <c r="B931"/>
      <c r="C931"/>
      <c r="D931"/>
    </row>
    <row r="932" spans="2:4" x14ac:dyDescent="0.25">
      <c r="B932"/>
      <c r="C932"/>
      <c r="D932"/>
    </row>
    <row r="933" spans="2:4" x14ac:dyDescent="0.25">
      <c r="B933"/>
      <c r="C933"/>
      <c r="D933"/>
    </row>
    <row r="934" spans="2:4" x14ac:dyDescent="0.25">
      <c r="B934"/>
      <c r="C934"/>
      <c r="D934"/>
    </row>
    <row r="935" spans="2:4" x14ac:dyDescent="0.25">
      <c r="B935"/>
      <c r="C935"/>
      <c r="D935"/>
    </row>
    <row r="936" spans="2:4" x14ac:dyDescent="0.25">
      <c r="B936"/>
      <c r="C936"/>
      <c r="D936"/>
    </row>
    <row r="937" spans="2:4" x14ac:dyDescent="0.25">
      <c r="B937"/>
      <c r="C937"/>
      <c r="D937"/>
    </row>
    <row r="938" spans="2:4" x14ac:dyDescent="0.25">
      <c r="B938"/>
      <c r="C938"/>
      <c r="D938"/>
    </row>
    <row r="939" spans="2:4" x14ac:dyDescent="0.25">
      <c r="B939"/>
      <c r="C939"/>
      <c r="D939"/>
    </row>
    <row r="940" spans="2:4" x14ac:dyDescent="0.25">
      <c r="B940"/>
      <c r="C940"/>
      <c r="D940"/>
    </row>
    <row r="941" spans="2:4" x14ac:dyDescent="0.25">
      <c r="B941"/>
      <c r="C941"/>
      <c r="D941"/>
    </row>
    <row r="942" spans="2:4" x14ac:dyDescent="0.25">
      <c r="B942"/>
      <c r="C942"/>
      <c r="D942"/>
    </row>
    <row r="943" spans="2:4" x14ac:dyDescent="0.25">
      <c r="B943"/>
      <c r="C943"/>
      <c r="D943"/>
    </row>
    <row r="944" spans="2:4" x14ac:dyDescent="0.25">
      <c r="B944"/>
      <c r="C944"/>
      <c r="D944"/>
    </row>
    <row r="945" spans="2:4" x14ac:dyDescent="0.25">
      <c r="B945"/>
      <c r="C945"/>
      <c r="D945"/>
    </row>
    <row r="946" spans="2:4" x14ac:dyDescent="0.25">
      <c r="B946"/>
      <c r="C946"/>
      <c r="D946"/>
    </row>
    <row r="947" spans="2:4" x14ac:dyDescent="0.25">
      <c r="B947"/>
      <c r="C947"/>
      <c r="D947"/>
    </row>
    <row r="948" spans="2:4" x14ac:dyDescent="0.25">
      <c r="B948"/>
      <c r="C948"/>
      <c r="D948"/>
    </row>
    <row r="949" spans="2:4" x14ac:dyDescent="0.25">
      <c r="B949"/>
      <c r="C949"/>
      <c r="D949"/>
    </row>
    <row r="950" spans="2:4" x14ac:dyDescent="0.25">
      <c r="B950"/>
      <c r="C950"/>
      <c r="D950"/>
    </row>
    <row r="951" spans="2:4" x14ac:dyDescent="0.25">
      <c r="B951"/>
      <c r="C951"/>
      <c r="D951"/>
    </row>
    <row r="952" spans="2:4" x14ac:dyDescent="0.25">
      <c r="B952"/>
      <c r="C952"/>
      <c r="D952"/>
    </row>
    <row r="953" spans="2:4" x14ac:dyDescent="0.25">
      <c r="B953"/>
      <c r="C953"/>
      <c r="D953"/>
    </row>
    <row r="954" spans="2:4" x14ac:dyDescent="0.25">
      <c r="B954"/>
      <c r="C954"/>
      <c r="D954"/>
    </row>
    <row r="955" spans="2:4" x14ac:dyDescent="0.25">
      <c r="B955"/>
      <c r="C955"/>
      <c r="D955"/>
    </row>
    <row r="956" spans="2:4" x14ac:dyDescent="0.25">
      <c r="B956"/>
      <c r="C956"/>
      <c r="D956"/>
    </row>
    <row r="957" spans="2:4" x14ac:dyDescent="0.25">
      <c r="B957"/>
      <c r="C957"/>
      <c r="D957"/>
    </row>
    <row r="958" spans="2:4" x14ac:dyDescent="0.25">
      <c r="B958"/>
      <c r="C958"/>
      <c r="D958"/>
    </row>
    <row r="959" spans="2:4" x14ac:dyDescent="0.25">
      <c r="B959"/>
      <c r="C959"/>
      <c r="D959"/>
    </row>
    <row r="960" spans="2:4" x14ac:dyDescent="0.25">
      <c r="B960"/>
      <c r="C960"/>
      <c r="D960"/>
    </row>
    <row r="961" spans="2:4" x14ac:dyDescent="0.25">
      <c r="B961"/>
      <c r="C961"/>
      <c r="D961"/>
    </row>
    <row r="962" spans="2:4" x14ac:dyDescent="0.25">
      <c r="B962"/>
      <c r="C962"/>
      <c r="D962"/>
    </row>
    <row r="963" spans="2:4" x14ac:dyDescent="0.25">
      <c r="B963"/>
      <c r="C963"/>
      <c r="D963"/>
    </row>
    <row r="964" spans="2:4" x14ac:dyDescent="0.25">
      <c r="B964"/>
      <c r="C964"/>
      <c r="D964"/>
    </row>
    <row r="965" spans="2:4" x14ac:dyDescent="0.25">
      <c r="B965"/>
      <c r="C965"/>
      <c r="D965"/>
    </row>
    <row r="966" spans="2:4" x14ac:dyDescent="0.25">
      <c r="B966"/>
      <c r="C966"/>
      <c r="D966"/>
    </row>
    <row r="967" spans="2:4" x14ac:dyDescent="0.25">
      <c r="B967"/>
      <c r="C967"/>
      <c r="D967"/>
    </row>
    <row r="968" spans="2:4" x14ac:dyDescent="0.25">
      <c r="B968"/>
      <c r="C968"/>
      <c r="D968"/>
    </row>
    <row r="969" spans="2:4" x14ac:dyDescent="0.25">
      <c r="B969"/>
      <c r="C969"/>
      <c r="D969"/>
    </row>
    <row r="970" spans="2:4" x14ac:dyDescent="0.25">
      <c r="B970"/>
      <c r="C970"/>
      <c r="D970"/>
    </row>
    <row r="971" spans="2:4" x14ac:dyDescent="0.25">
      <c r="B971"/>
      <c r="C971"/>
      <c r="D971"/>
    </row>
    <row r="972" spans="2:4" x14ac:dyDescent="0.25">
      <c r="B972"/>
      <c r="C972"/>
      <c r="D972"/>
    </row>
    <row r="973" spans="2:4" x14ac:dyDescent="0.25">
      <c r="B973"/>
      <c r="C973"/>
      <c r="D973"/>
    </row>
    <row r="974" spans="2:4" x14ac:dyDescent="0.25">
      <c r="B974"/>
      <c r="C974"/>
      <c r="D974"/>
    </row>
    <row r="975" spans="2:4" x14ac:dyDescent="0.25">
      <c r="B975"/>
      <c r="C975"/>
      <c r="D975"/>
    </row>
    <row r="976" spans="2:4" x14ac:dyDescent="0.25">
      <c r="B976"/>
      <c r="C976"/>
      <c r="D976"/>
    </row>
    <row r="977" spans="2:4" x14ac:dyDescent="0.25">
      <c r="B977"/>
      <c r="C977"/>
      <c r="D977"/>
    </row>
    <row r="978" spans="2:4" x14ac:dyDescent="0.25">
      <c r="B978"/>
      <c r="C978"/>
      <c r="D978"/>
    </row>
    <row r="979" spans="2:4" x14ac:dyDescent="0.25">
      <c r="B979"/>
      <c r="C979"/>
      <c r="D979"/>
    </row>
    <row r="980" spans="2:4" x14ac:dyDescent="0.25">
      <c r="B980"/>
      <c r="C980"/>
      <c r="D980"/>
    </row>
    <row r="981" spans="2:4" x14ac:dyDescent="0.25">
      <c r="B981"/>
      <c r="C981"/>
      <c r="D981"/>
    </row>
    <row r="982" spans="2:4" x14ac:dyDescent="0.25">
      <c r="B982"/>
      <c r="C982"/>
      <c r="D982"/>
    </row>
    <row r="983" spans="2:4" x14ac:dyDescent="0.25">
      <c r="B983"/>
      <c r="C983"/>
      <c r="D983"/>
    </row>
    <row r="984" spans="2:4" x14ac:dyDescent="0.25">
      <c r="B984"/>
      <c r="C984"/>
      <c r="D984"/>
    </row>
    <row r="985" spans="2:4" x14ac:dyDescent="0.25">
      <c r="B985"/>
      <c r="C985"/>
      <c r="D985"/>
    </row>
    <row r="986" spans="2:4" x14ac:dyDescent="0.25">
      <c r="B986"/>
      <c r="C986"/>
      <c r="D986"/>
    </row>
    <row r="987" spans="2:4" x14ac:dyDescent="0.25">
      <c r="B987"/>
      <c r="C987"/>
      <c r="D987"/>
    </row>
    <row r="988" spans="2:4" x14ac:dyDescent="0.25">
      <c r="B988"/>
      <c r="C988"/>
      <c r="D988"/>
    </row>
    <row r="989" spans="2:4" x14ac:dyDescent="0.25">
      <c r="B989"/>
      <c r="C989"/>
      <c r="D989"/>
    </row>
    <row r="990" spans="2:4" x14ac:dyDescent="0.25">
      <c r="B990"/>
      <c r="C990"/>
      <c r="D990"/>
    </row>
    <row r="991" spans="2:4" x14ac:dyDescent="0.25">
      <c r="B991"/>
      <c r="C991"/>
      <c r="D991"/>
    </row>
    <row r="992" spans="2:4" x14ac:dyDescent="0.25">
      <c r="B992"/>
      <c r="C992"/>
      <c r="D992"/>
    </row>
    <row r="993" spans="2:4" x14ac:dyDescent="0.25">
      <c r="B993"/>
      <c r="C993"/>
      <c r="D993"/>
    </row>
    <row r="994" spans="2:4" x14ac:dyDescent="0.25">
      <c r="B994"/>
      <c r="C994"/>
      <c r="D994"/>
    </row>
    <row r="995" spans="2:4" x14ac:dyDescent="0.25">
      <c r="B995"/>
      <c r="C995"/>
      <c r="D995"/>
    </row>
    <row r="996" spans="2:4" x14ac:dyDescent="0.25">
      <c r="B996"/>
      <c r="C996"/>
      <c r="D996"/>
    </row>
    <row r="997" spans="2:4" x14ac:dyDescent="0.25">
      <c r="B997"/>
      <c r="C997"/>
      <c r="D997"/>
    </row>
    <row r="998" spans="2:4" x14ac:dyDescent="0.25">
      <c r="B998"/>
      <c r="C998"/>
      <c r="D998"/>
    </row>
    <row r="999" spans="2:4" x14ac:dyDescent="0.25">
      <c r="B999"/>
      <c r="C999"/>
      <c r="D999"/>
    </row>
    <row r="1000" spans="2:4" x14ac:dyDescent="0.25">
      <c r="B1000"/>
      <c r="C1000"/>
      <c r="D1000"/>
    </row>
    <row r="1001" spans="2:4" x14ac:dyDescent="0.25">
      <c r="B1001"/>
      <c r="C1001"/>
      <c r="D1001"/>
    </row>
    <row r="1002" spans="2:4" x14ac:dyDescent="0.25">
      <c r="B1002"/>
      <c r="C1002"/>
      <c r="D1002"/>
    </row>
    <row r="1003" spans="2:4" x14ac:dyDescent="0.25">
      <c r="B1003"/>
      <c r="C1003"/>
      <c r="D1003"/>
    </row>
    <row r="1004" spans="2:4" x14ac:dyDescent="0.25">
      <c r="B1004"/>
      <c r="C1004"/>
      <c r="D1004"/>
    </row>
    <row r="1005" spans="2:4" x14ac:dyDescent="0.25">
      <c r="B1005"/>
      <c r="C1005"/>
      <c r="D1005"/>
    </row>
    <row r="1006" spans="2:4" x14ac:dyDescent="0.25">
      <c r="B1006"/>
      <c r="C1006"/>
      <c r="D1006"/>
    </row>
    <row r="1007" spans="2:4" x14ac:dyDescent="0.25">
      <c r="B1007"/>
      <c r="C1007"/>
      <c r="D1007"/>
    </row>
    <row r="1008" spans="2:4" x14ac:dyDescent="0.25">
      <c r="B1008"/>
      <c r="C1008"/>
      <c r="D1008"/>
    </row>
    <row r="1009" spans="2:4" x14ac:dyDescent="0.25">
      <c r="B1009"/>
      <c r="C1009"/>
      <c r="D1009"/>
    </row>
    <row r="1010" spans="2:4" x14ac:dyDescent="0.25">
      <c r="B1010"/>
      <c r="C1010"/>
      <c r="D1010"/>
    </row>
    <row r="1011" spans="2:4" x14ac:dyDescent="0.25">
      <c r="B1011"/>
      <c r="C1011"/>
      <c r="D1011"/>
    </row>
    <row r="1012" spans="2:4" x14ac:dyDescent="0.25">
      <c r="B1012"/>
      <c r="C1012"/>
      <c r="D1012"/>
    </row>
    <row r="1013" spans="2:4" x14ac:dyDescent="0.25">
      <c r="B1013"/>
      <c r="C1013"/>
      <c r="D1013"/>
    </row>
    <row r="1014" spans="2:4" x14ac:dyDescent="0.25">
      <c r="B1014"/>
      <c r="C1014"/>
      <c r="D1014"/>
    </row>
    <row r="1015" spans="2:4" x14ac:dyDescent="0.25">
      <c r="B1015"/>
      <c r="C1015"/>
      <c r="D1015"/>
    </row>
    <row r="1016" spans="2:4" x14ac:dyDescent="0.25">
      <c r="B1016"/>
      <c r="C1016"/>
      <c r="D1016"/>
    </row>
    <row r="1017" spans="2:4" x14ac:dyDescent="0.25">
      <c r="B1017"/>
      <c r="C1017"/>
      <c r="D1017"/>
    </row>
    <row r="1018" spans="2:4" x14ac:dyDescent="0.25">
      <c r="B1018"/>
      <c r="C1018"/>
      <c r="D1018"/>
    </row>
    <row r="1019" spans="2:4" x14ac:dyDescent="0.25">
      <c r="B1019"/>
      <c r="C1019"/>
      <c r="D1019"/>
    </row>
    <row r="1020" spans="2:4" x14ac:dyDescent="0.25">
      <c r="B1020"/>
      <c r="C1020"/>
      <c r="D1020"/>
    </row>
    <row r="1021" spans="2:4" x14ac:dyDescent="0.25">
      <c r="B1021"/>
      <c r="C1021"/>
      <c r="D1021"/>
    </row>
    <row r="1022" spans="2:4" x14ac:dyDescent="0.25">
      <c r="B1022"/>
      <c r="C1022"/>
      <c r="D1022"/>
    </row>
    <row r="1023" spans="2:4" x14ac:dyDescent="0.25">
      <c r="B1023"/>
      <c r="C1023"/>
      <c r="D1023"/>
    </row>
    <row r="1024" spans="2:4" x14ac:dyDescent="0.25">
      <c r="B1024"/>
      <c r="C1024"/>
      <c r="D1024"/>
    </row>
    <row r="1025" spans="2:4" x14ac:dyDescent="0.25">
      <c r="B1025"/>
      <c r="C1025"/>
      <c r="D1025"/>
    </row>
    <row r="1026" spans="2:4" x14ac:dyDescent="0.25">
      <c r="B1026"/>
      <c r="C1026"/>
      <c r="D1026"/>
    </row>
    <row r="1027" spans="2:4" x14ac:dyDescent="0.25">
      <c r="B1027"/>
      <c r="C1027"/>
      <c r="D1027"/>
    </row>
    <row r="1028" spans="2:4" x14ac:dyDescent="0.25">
      <c r="B1028"/>
      <c r="C1028"/>
      <c r="D1028"/>
    </row>
    <row r="1029" spans="2:4" x14ac:dyDescent="0.25">
      <c r="B1029"/>
      <c r="C1029"/>
      <c r="D1029"/>
    </row>
    <row r="1030" spans="2:4" x14ac:dyDescent="0.25">
      <c r="B1030"/>
      <c r="C1030"/>
      <c r="D1030"/>
    </row>
    <row r="1031" spans="2:4" x14ac:dyDescent="0.25">
      <c r="B1031"/>
      <c r="C1031"/>
      <c r="D1031"/>
    </row>
    <row r="1032" spans="2:4" x14ac:dyDescent="0.25">
      <c r="B1032"/>
      <c r="C1032"/>
      <c r="D1032"/>
    </row>
    <row r="1033" spans="2:4" x14ac:dyDescent="0.25">
      <c r="B1033"/>
      <c r="C1033"/>
      <c r="D1033"/>
    </row>
    <row r="1034" spans="2:4" x14ac:dyDescent="0.25">
      <c r="B1034"/>
      <c r="C1034"/>
      <c r="D1034"/>
    </row>
    <row r="1035" spans="2:4" x14ac:dyDescent="0.25">
      <c r="B1035"/>
      <c r="C1035"/>
      <c r="D1035"/>
    </row>
    <row r="1036" spans="2:4" x14ac:dyDescent="0.25">
      <c r="B1036"/>
      <c r="C1036"/>
      <c r="D1036"/>
    </row>
    <row r="1037" spans="2:4" x14ac:dyDescent="0.25">
      <c r="B1037"/>
      <c r="C1037"/>
      <c r="D1037"/>
    </row>
    <row r="1038" spans="2:4" x14ac:dyDescent="0.25">
      <c r="B1038"/>
      <c r="C1038"/>
      <c r="D1038"/>
    </row>
    <row r="1039" spans="2:4" x14ac:dyDescent="0.25">
      <c r="B1039"/>
      <c r="C1039"/>
      <c r="D1039"/>
    </row>
    <row r="1040" spans="2:4" x14ac:dyDescent="0.25">
      <c r="B1040"/>
      <c r="C1040"/>
      <c r="D1040"/>
    </row>
    <row r="1041" spans="2:4" x14ac:dyDescent="0.25">
      <c r="B1041"/>
      <c r="C1041"/>
      <c r="D1041"/>
    </row>
    <row r="1042" spans="2:4" x14ac:dyDescent="0.25">
      <c r="B1042"/>
      <c r="C1042"/>
      <c r="D1042"/>
    </row>
    <row r="1043" spans="2:4" x14ac:dyDescent="0.25">
      <c r="B1043"/>
      <c r="C1043"/>
      <c r="D1043"/>
    </row>
    <row r="1044" spans="2:4" x14ac:dyDescent="0.25">
      <c r="B1044"/>
      <c r="C1044"/>
      <c r="D1044"/>
    </row>
    <row r="1045" spans="2:4" x14ac:dyDescent="0.25">
      <c r="B1045"/>
      <c r="C1045"/>
      <c r="D1045"/>
    </row>
    <row r="1046" spans="2:4" x14ac:dyDescent="0.25">
      <c r="B1046"/>
      <c r="C1046"/>
      <c r="D1046"/>
    </row>
    <row r="1047" spans="2:4" x14ac:dyDescent="0.25">
      <c r="B1047"/>
      <c r="C1047"/>
      <c r="D1047"/>
    </row>
    <row r="1048" spans="2:4" x14ac:dyDescent="0.25">
      <c r="B1048"/>
      <c r="C1048"/>
      <c r="D1048"/>
    </row>
    <row r="1049" spans="2:4" x14ac:dyDescent="0.25">
      <c r="B1049"/>
      <c r="C1049"/>
      <c r="D1049"/>
    </row>
    <row r="1050" spans="2:4" x14ac:dyDescent="0.25">
      <c r="B1050"/>
      <c r="C1050"/>
      <c r="D1050"/>
    </row>
    <row r="1051" spans="2:4" x14ac:dyDescent="0.25">
      <c r="B1051"/>
      <c r="C1051"/>
      <c r="D1051"/>
    </row>
    <row r="1052" spans="2:4" x14ac:dyDescent="0.25">
      <c r="B1052"/>
      <c r="C1052"/>
      <c r="D1052"/>
    </row>
    <row r="1053" spans="2:4" x14ac:dyDescent="0.25">
      <c r="B1053"/>
      <c r="C1053"/>
      <c r="D1053"/>
    </row>
    <row r="1054" spans="2:4" x14ac:dyDescent="0.25">
      <c r="B1054"/>
      <c r="C1054"/>
      <c r="D1054"/>
    </row>
    <row r="1055" spans="2:4" x14ac:dyDescent="0.25">
      <c r="B1055"/>
      <c r="C1055"/>
      <c r="D1055"/>
    </row>
    <row r="1056" spans="2:4" x14ac:dyDescent="0.25">
      <c r="B1056"/>
      <c r="C1056"/>
      <c r="D1056"/>
    </row>
    <row r="1057" spans="2:4" x14ac:dyDescent="0.25">
      <c r="B1057"/>
      <c r="C1057"/>
      <c r="D1057"/>
    </row>
    <row r="1058" spans="2:4" x14ac:dyDescent="0.25">
      <c r="B1058"/>
      <c r="C1058"/>
      <c r="D1058"/>
    </row>
    <row r="1059" spans="2:4" x14ac:dyDescent="0.25">
      <c r="B1059"/>
      <c r="C1059"/>
      <c r="D1059"/>
    </row>
    <row r="1060" spans="2:4" x14ac:dyDescent="0.25">
      <c r="B1060"/>
      <c r="C1060"/>
      <c r="D1060"/>
    </row>
    <row r="1061" spans="2:4" x14ac:dyDescent="0.25">
      <c r="B1061"/>
      <c r="C1061"/>
      <c r="D1061"/>
    </row>
    <row r="1062" spans="2:4" x14ac:dyDescent="0.25">
      <c r="B1062"/>
      <c r="C1062"/>
      <c r="D1062"/>
    </row>
    <row r="1063" spans="2:4" x14ac:dyDescent="0.25">
      <c r="B1063"/>
      <c r="C1063"/>
      <c r="D1063"/>
    </row>
    <row r="1064" spans="2:4" x14ac:dyDescent="0.25">
      <c r="B1064"/>
      <c r="C1064"/>
      <c r="D1064"/>
    </row>
    <row r="1065" spans="2:4" x14ac:dyDescent="0.25">
      <c r="B1065"/>
      <c r="C1065"/>
      <c r="D1065"/>
    </row>
    <row r="1066" spans="2:4" x14ac:dyDescent="0.25">
      <c r="B1066"/>
      <c r="C1066"/>
      <c r="D1066"/>
    </row>
    <row r="1067" spans="2:4" x14ac:dyDescent="0.25">
      <c r="B1067"/>
      <c r="C1067"/>
      <c r="D1067"/>
    </row>
    <row r="1068" spans="2:4" x14ac:dyDescent="0.25">
      <c r="B1068"/>
      <c r="C1068"/>
      <c r="D1068"/>
    </row>
    <row r="1069" spans="2:4" x14ac:dyDescent="0.25">
      <c r="B1069"/>
      <c r="C1069"/>
      <c r="D1069"/>
    </row>
    <row r="1070" spans="2:4" x14ac:dyDescent="0.25">
      <c r="B1070"/>
      <c r="C1070"/>
      <c r="D1070"/>
    </row>
    <row r="1071" spans="2:4" x14ac:dyDescent="0.25">
      <c r="B1071"/>
      <c r="C1071"/>
      <c r="D1071"/>
    </row>
    <row r="1072" spans="2:4" x14ac:dyDescent="0.25">
      <c r="B1072"/>
      <c r="C1072"/>
      <c r="D1072"/>
    </row>
    <row r="1073" spans="2:4" x14ac:dyDescent="0.25">
      <c r="B1073"/>
      <c r="C1073"/>
      <c r="D1073"/>
    </row>
    <row r="1074" spans="2:4" x14ac:dyDescent="0.25">
      <c r="B1074"/>
      <c r="C1074"/>
      <c r="D1074"/>
    </row>
    <row r="1075" spans="2:4" x14ac:dyDescent="0.25">
      <c r="B1075"/>
      <c r="C1075"/>
      <c r="D1075"/>
    </row>
    <row r="1076" spans="2:4" x14ac:dyDescent="0.25">
      <c r="B1076"/>
      <c r="C1076"/>
      <c r="D1076"/>
    </row>
    <row r="1077" spans="2:4" x14ac:dyDescent="0.25">
      <c r="B1077"/>
      <c r="C1077"/>
      <c r="D1077"/>
    </row>
    <row r="1078" spans="2:4" x14ac:dyDescent="0.25">
      <c r="B1078"/>
      <c r="C1078"/>
      <c r="D1078"/>
    </row>
    <row r="1079" spans="2:4" x14ac:dyDescent="0.25">
      <c r="B1079"/>
      <c r="C1079"/>
      <c r="D1079"/>
    </row>
    <row r="1080" spans="2:4" x14ac:dyDescent="0.25">
      <c r="B1080"/>
      <c r="C1080"/>
      <c r="D1080"/>
    </row>
    <row r="1081" spans="2:4" x14ac:dyDescent="0.25">
      <c r="B1081"/>
      <c r="C1081"/>
      <c r="D1081"/>
    </row>
    <row r="1082" spans="2:4" x14ac:dyDescent="0.25">
      <c r="B1082"/>
      <c r="C1082"/>
      <c r="D1082"/>
    </row>
    <row r="1083" spans="2:4" x14ac:dyDescent="0.25">
      <c r="B1083"/>
      <c r="C1083"/>
      <c r="D1083"/>
    </row>
    <row r="1084" spans="2:4" x14ac:dyDescent="0.25">
      <c r="B1084"/>
      <c r="C1084"/>
      <c r="D1084"/>
    </row>
    <row r="1085" spans="2:4" x14ac:dyDescent="0.25">
      <c r="B1085"/>
      <c r="C1085"/>
      <c r="D1085"/>
    </row>
    <row r="1086" spans="2:4" x14ac:dyDescent="0.25">
      <c r="B1086"/>
      <c r="C1086"/>
      <c r="D1086"/>
    </row>
    <row r="1087" spans="2:4" x14ac:dyDescent="0.25">
      <c r="B1087"/>
      <c r="C1087"/>
      <c r="D1087"/>
    </row>
    <row r="1088" spans="2:4" x14ac:dyDescent="0.25">
      <c r="B1088"/>
      <c r="C1088"/>
      <c r="D1088"/>
    </row>
    <row r="1089" spans="2:4" x14ac:dyDescent="0.25">
      <c r="B1089"/>
      <c r="C1089"/>
      <c r="D1089"/>
    </row>
    <row r="1090" spans="2:4" x14ac:dyDescent="0.25">
      <c r="B1090"/>
      <c r="C1090"/>
      <c r="D1090"/>
    </row>
    <row r="1091" spans="2:4" x14ac:dyDescent="0.25">
      <c r="B1091"/>
      <c r="C1091"/>
      <c r="D1091"/>
    </row>
    <row r="1092" spans="2:4" x14ac:dyDescent="0.25">
      <c r="B1092"/>
      <c r="C1092"/>
      <c r="D1092"/>
    </row>
    <row r="1093" spans="2:4" x14ac:dyDescent="0.25">
      <c r="B1093"/>
      <c r="C1093"/>
      <c r="D1093"/>
    </row>
    <row r="1094" spans="2:4" x14ac:dyDescent="0.25">
      <c r="B1094"/>
      <c r="C1094"/>
      <c r="D1094"/>
    </row>
    <row r="1095" spans="2:4" x14ac:dyDescent="0.25">
      <c r="B1095"/>
      <c r="C1095"/>
      <c r="D1095"/>
    </row>
    <row r="1096" spans="2:4" x14ac:dyDescent="0.25">
      <c r="B1096"/>
      <c r="C1096"/>
      <c r="D1096"/>
    </row>
    <row r="1097" spans="2:4" x14ac:dyDescent="0.25">
      <c r="B1097"/>
      <c r="C1097"/>
      <c r="D1097"/>
    </row>
    <row r="1098" spans="2:4" x14ac:dyDescent="0.25">
      <c r="B1098"/>
      <c r="C1098"/>
      <c r="D1098"/>
    </row>
    <row r="1099" spans="2:4" x14ac:dyDescent="0.25">
      <c r="B1099"/>
      <c r="C1099"/>
      <c r="D1099"/>
    </row>
    <row r="1100" spans="2:4" x14ac:dyDescent="0.25">
      <c r="B1100"/>
      <c r="C1100"/>
      <c r="D1100"/>
    </row>
    <row r="1101" spans="2:4" x14ac:dyDescent="0.25">
      <c r="B1101"/>
      <c r="C1101"/>
      <c r="D1101"/>
    </row>
    <row r="1102" spans="2:4" x14ac:dyDescent="0.25">
      <c r="B1102"/>
      <c r="C1102"/>
      <c r="D1102"/>
    </row>
    <row r="1103" spans="2:4" x14ac:dyDescent="0.25">
      <c r="B1103"/>
      <c r="C1103"/>
      <c r="D1103"/>
    </row>
    <row r="1104" spans="2:4" x14ac:dyDescent="0.25">
      <c r="B1104"/>
      <c r="C1104"/>
      <c r="D1104"/>
    </row>
    <row r="1105" spans="2:4" x14ac:dyDescent="0.25">
      <c r="B1105"/>
      <c r="C1105"/>
      <c r="D1105"/>
    </row>
    <row r="1106" spans="2:4" x14ac:dyDescent="0.25">
      <c r="B1106"/>
      <c r="C1106"/>
      <c r="D1106"/>
    </row>
    <row r="1107" spans="2:4" x14ac:dyDescent="0.25">
      <c r="B1107"/>
      <c r="C1107"/>
      <c r="D1107"/>
    </row>
    <row r="1108" spans="2:4" x14ac:dyDescent="0.25">
      <c r="B1108"/>
      <c r="C1108"/>
      <c r="D1108"/>
    </row>
    <row r="1109" spans="2:4" x14ac:dyDescent="0.25">
      <c r="B1109"/>
      <c r="C1109"/>
      <c r="D1109"/>
    </row>
    <row r="1110" spans="2:4" x14ac:dyDescent="0.25">
      <c r="B1110"/>
      <c r="C1110"/>
      <c r="D1110"/>
    </row>
    <row r="1111" spans="2:4" x14ac:dyDescent="0.25">
      <c r="B1111"/>
      <c r="C1111"/>
      <c r="D1111"/>
    </row>
    <row r="1112" spans="2:4" x14ac:dyDescent="0.25">
      <c r="B1112"/>
      <c r="C1112"/>
      <c r="D1112"/>
    </row>
    <row r="1113" spans="2:4" x14ac:dyDescent="0.25">
      <c r="B1113"/>
      <c r="C1113"/>
      <c r="D1113"/>
    </row>
    <row r="1114" spans="2:4" x14ac:dyDescent="0.25">
      <c r="B1114"/>
      <c r="C1114"/>
      <c r="D1114"/>
    </row>
    <row r="1115" spans="2:4" x14ac:dyDescent="0.25">
      <c r="B1115"/>
      <c r="C1115"/>
      <c r="D1115"/>
    </row>
    <row r="1116" spans="2:4" x14ac:dyDescent="0.25">
      <c r="B1116"/>
      <c r="C1116"/>
      <c r="D1116"/>
    </row>
    <row r="1117" spans="2:4" x14ac:dyDescent="0.25">
      <c r="B1117"/>
      <c r="C1117"/>
      <c r="D1117"/>
    </row>
    <row r="1118" spans="2:4" x14ac:dyDescent="0.25">
      <c r="B1118"/>
      <c r="C1118"/>
      <c r="D1118"/>
    </row>
    <row r="1119" spans="2:4" x14ac:dyDescent="0.25">
      <c r="B1119"/>
      <c r="C1119"/>
      <c r="D1119"/>
    </row>
    <row r="1120" spans="2:4" x14ac:dyDescent="0.25">
      <c r="B1120"/>
      <c r="C1120"/>
      <c r="D1120"/>
    </row>
    <row r="1121" spans="2:4" x14ac:dyDescent="0.25">
      <c r="B1121"/>
      <c r="C1121"/>
      <c r="D1121"/>
    </row>
    <row r="1122" spans="2:4" x14ac:dyDescent="0.25">
      <c r="B1122"/>
      <c r="C1122"/>
      <c r="D1122"/>
    </row>
    <row r="1123" spans="2:4" x14ac:dyDescent="0.25">
      <c r="B1123"/>
      <c r="C1123"/>
      <c r="D1123"/>
    </row>
    <row r="1124" spans="2:4" x14ac:dyDescent="0.25">
      <c r="B1124"/>
      <c r="C1124"/>
      <c r="D1124"/>
    </row>
    <row r="1125" spans="2:4" x14ac:dyDescent="0.25">
      <c r="B1125"/>
      <c r="C1125"/>
      <c r="D1125"/>
    </row>
    <row r="1126" spans="2:4" x14ac:dyDescent="0.25">
      <c r="B1126"/>
      <c r="C1126"/>
      <c r="D1126"/>
    </row>
    <row r="1127" spans="2:4" x14ac:dyDescent="0.25">
      <c r="B1127"/>
      <c r="C1127"/>
      <c r="D1127"/>
    </row>
    <row r="1128" spans="2:4" x14ac:dyDescent="0.25">
      <c r="B1128"/>
      <c r="C1128"/>
      <c r="D1128"/>
    </row>
    <row r="1129" spans="2:4" x14ac:dyDescent="0.25">
      <c r="B1129"/>
      <c r="C1129"/>
      <c r="D1129"/>
    </row>
    <row r="1130" spans="2:4" x14ac:dyDescent="0.25">
      <c r="B1130"/>
      <c r="C1130"/>
      <c r="D1130"/>
    </row>
    <row r="1131" spans="2:4" x14ac:dyDescent="0.25">
      <c r="B1131"/>
      <c r="C1131"/>
      <c r="D1131"/>
    </row>
    <row r="1132" spans="2:4" x14ac:dyDescent="0.25">
      <c r="B1132"/>
      <c r="C1132"/>
      <c r="D1132"/>
    </row>
    <row r="1133" spans="2:4" x14ac:dyDescent="0.25">
      <c r="B1133"/>
      <c r="C1133"/>
      <c r="D1133"/>
    </row>
    <row r="1134" spans="2:4" x14ac:dyDescent="0.25">
      <c r="B1134"/>
      <c r="C1134"/>
      <c r="D1134"/>
    </row>
    <row r="1135" spans="2:4" x14ac:dyDescent="0.25">
      <c r="B1135"/>
      <c r="C1135"/>
      <c r="D1135"/>
    </row>
    <row r="1136" spans="2:4" x14ac:dyDescent="0.25">
      <c r="B1136"/>
      <c r="C1136"/>
      <c r="D1136"/>
    </row>
    <row r="1137" spans="2:4" x14ac:dyDescent="0.25">
      <c r="B1137"/>
      <c r="C1137"/>
      <c r="D1137"/>
    </row>
    <row r="1138" spans="2:4" x14ac:dyDescent="0.25">
      <c r="B1138"/>
      <c r="C1138"/>
      <c r="D1138"/>
    </row>
    <row r="1139" spans="2:4" x14ac:dyDescent="0.25">
      <c r="B1139"/>
      <c r="C1139"/>
      <c r="D1139"/>
    </row>
    <row r="1140" spans="2:4" x14ac:dyDescent="0.25">
      <c r="B1140"/>
      <c r="C1140"/>
      <c r="D1140"/>
    </row>
    <row r="1141" spans="2:4" x14ac:dyDescent="0.25">
      <c r="B1141"/>
      <c r="C1141"/>
      <c r="D1141"/>
    </row>
    <row r="1142" spans="2:4" x14ac:dyDescent="0.25">
      <c r="B1142"/>
      <c r="C1142"/>
      <c r="D1142"/>
    </row>
    <row r="1143" spans="2:4" x14ac:dyDescent="0.25">
      <c r="B1143"/>
      <c r="C1143"/>
      <c r="D1143"/>
    </row>
    <row r="1144" spans="2:4" x14ac:dyDescent="0.25">
      <c r="B1144"/>
      <c r="C1144"/>
      <c r="D1144"/>
    </row>
    <row r="1145" spans="2:4" x14ac:dyDescent="0.25">
      <c r="B1145"/>
      <c r="C1145"/>
      <c r="D1145"/>
    </row>
    <row r="1146" spans="2:4" x14ac:dyDescent="0.25">
      <c r="B1146"/>
      <c r="C1146"/>
      <c r="D1146"/>
    </row>
    <row r="1147" spans="2:4" x14ac:dyDescent="0.25">
      <c r="B1147"/>
      <c r="C1147"/>
      <c r="D1147"/>
    </row>
    <row r="1148" spans="2:4" x14ac:dyDescent="0.25">
      <c r="B1148"/>
      <c r="C1148"/>
      <c r="D1148"/>
    </row>
    <row r="1149" spans="2:4" x14ac:dyDescent="0.25">
      <c r="B1149"/>
      <c r="C1149"/>
      <c r="D1149"/>
    </row>
    <row r="1150" spans="2:4" x14ac:dyDescent="0.25">
      <c r="B1150"/>
      <c r="C1150"/>
      <c r="D1150"/>
    </row>
    <row r="1151" spans="2:4" x14ac:dyDescent="0.25">
      <c r="B1151"/>
      <c r="C1151"/>
      <c r="D1151"/>
    </row>
    <row r="1152" spans="2:4" x14ac:dyDescent="0.25">
      <c r="B1152"/>
      <c r="C1152"/>
      <c r="D1152"/>
    </row>
    <row r="1153" spans="2:4" x14ac:dyDescent="0.25">
      <c r="B1153"/>
      <c r="C1153"/>
      <c r="D1153"/>
    </row>
    <row r="1154" spans="2:4" x14ac:dyDescent="0.25">
      <c r="B1154"/>
      <c r="C1154"/>
      <c r="D1154"/>
    </row>
    <row r="1155" spans="2:4" x14ac:dyDescent="0.25">
      <c r="B1155"/>
      <c r="C1155"/>
      <c r="D1155"/>
    </row>
    <row r="1156" spans="2:4" x14ac:dyDescent="0.25">
      <c r="B1156"/>
      <c r="C1156"/>
      <c r="D1156"/>
    </row>
    <row r="1157" spans="2:4" x14ac:dyDescent="0.25">
      <c r="B1157"/>
      <c r="C1157"/>
      <c r="D1157"/>
    </row>
    <row r="1158" spans="2:4" x14ac:dyDescent="0.25">
      <c r="B1158"/>
      <c r="C1158"/>
      <c r="D1158"/>
    </row>
    <row r="1159" spans="2:4" x14ac:dyDescent="0.25">
      <c r="B1159"/>
      <c r="C1159"/>
      <c r="D1159"/>
    </row>
    <row r="1160" spans="2:4" x14ac:dyDescent="0.25">
      <c r="B1160"/>
      <c r="C1160"/>
      <c r="D1160"/>
    </row>
    <row r="1161" spans="2:4" x14ac:dyDescent="0.25">
      <c r="B1161"/>
      <c r="C1161"/>
      <c r="D1161"/>
    </row>
    <row r="1162" spans="2:4" x14ac:dyDescent="0.25">
      <c r="B1162"/>
      <c r="C1162"/>
      <c r="D1162"/>
    </row>
    <row r="1163" spans="2:4" x14ac:dyDescent="0.25">
      <c r="B1163"/>
      <c r="C1163"/>
      <c r="D1163"/>
    </row>
    <row r="1164" spans="2:4" x14ac:dyDescent="0.25">
      <c r="B1164"/>
      <c r="C1164"/>
      <c r="D1164"/>
    </row>
    <row r="1165" spans="2:4" x14ac:dyDescent="0.25">
      <c r="B1165"/>
      <c r="C1165"/>
      <c r="D1165"/>
    </row>
    <row r="1166" spans="2:4" x14ac:dyDescent="0.25">
      <c r="B1166"/>
      <c r="C1166"/>
      <c r="D1166"/>
    </row>
    <row r="1167" spans="2:4" x14ac:dyDescent="0.25">
      <c r="B1167"/>
      <c r="C1167"/>
      <c r="D1167"/>
    </row>
    <row r="1168" spans="2:4" x14ac:dyDescent="0.25">
      <c r="B1168"/>
      <c r="C1168"/>
      <c r="D1168"/>
    </row>
    <row r="1169" spans="2:4" x14ac:dyDescent="0.25">
      <c r="B1169"/>
      <c r="C1169"/>
      <c r="D1169"/>
    </row>
    <row r="1170" spans="2:4" x14ac:dyDescent="0.25">
      <c r="B1170"/>
      <c r="C1170"/>
      <c r="D1170"/>
    </row>
    <row r="1171" spans="2:4" x14ac:dyDescent="0.25">
      <c r="B1171"/>
      <c r="C1171"/>
      <c r="D1171"/>
    </row>
    <row r="1172" spans="2:4" x14ac:dyDescent="0.25">
      <c r="B1172"/>
      <c r="C1172"/>
      <c r="D1172"/>
    </row>
    <row r="1173" spans="2:4" x14ac:dyDescent="0.25">
      <c r="B1173"/>
      <c r="C1173"/>
      <c r="D1173"/>
    </row>
    <row r="1174" spans="2:4" x14ac:dyDescent="0.25">
      <c r="B1174"/>
      <c r="C1174"/>
      <c r="D1174"/>
    </row>
    <row r="1175" spans="2:4" x14ac:dyDescent="0.25">
      <c r="B1175"/>
      <c r="C1175"/>
      <c r="D1175"/>
    </row>
    <row r="1176" spans="2:4" x14ac:dyDescent="0.25">
      <c r="B1176"/>
      <c r="C1176"/>
      <c r="D1176"/>
    </row>
    <row r="1177" spans="2:4" x14ac:dyDescent="0.25">
      <c r="B1177"/>
      <c r="C1177"/>
      <c r="D1177"/>
    </row>
    <row r="1178" spans="2:4" x14ac:dyDescent="0.25">
      <c r="B1178"/>
      <c r="C1178"/>
      <c r="D1178"/>
    </row>
    <row r="1179" spans="2:4" x14ac:dyDescent="0.25">
      <c r="B1179"/>
      <c r="C1179"/>
      <c r="D1179"/>
    </row>
    <row r="1180" spans="2:4" x14ac:dyDescent="0.25">
      <c r="B1180"/>
      <c r="C1180"/>
      <c r="D1180"/>
    </row>
    <row r="1181" spans="2:4" x14ac:dyDescent="0.25">
      <c r="B1181"/>
      <c r="C1181"/>
      <c r="D1181"/>
    </row>
    <row r="1182" spans="2:4" x14ac:dyDescent="0.25">
      <c r="B1182"/>
      <c r="C1182"/>
      <c r="D1182"/>
    </row>
    <row r="1183" spans="2:4" x14ac:dyDescent="0.25">
      <c r="B1183"/>
      <c r="C1183"/>
      <c r="D1183"/>
    </row>
    <row r="1184" spans="2:4" x14ac:dyDescent="0.25">
      <c r="B1184"/>
      <c r="C1184"/>
      <c r="D1184"/>
    </row>
    <row r="1185" spans="2:4" x14ac:dyDescent="0.25">
      <c r="B1185"/>
      <c r="C1185"/>
      <c r="D1185"/>
    </row>
    <row r="1186" spans="2:4" x14ac:dyDescent="0.25">
      <c r="B1186"/>
      <c r="C1186"/>
      <c r="D1186"/>
    </row>
    <row r="1187" spans="2:4" x14ac:dyDescent="0.25">
      <c r="B1187"/>
      <c r="C1187"/>
      <c r="D1187"/>
    </row>
    <row r="1188" spans="2:4" x14ac:dyDescent="0.25">
      <c r="B1188"/>
      <c r="C1188"/>
      <c r="D1188"/>
    </row>
    <row r="1189" spans="2:4" x14ac:dyDescent="0.25">
      <c r="B1189"/>
      <c r="C1189"/>
      <c r="D1189"/>
    </row>
    <row r="1190" spans="2:4" x14ac:dyDescent="0.25">
      <c r="B1190"/>
      <c r="C1190"/>
      <c r="D1190"/>
    </row>
    <row r="1191" spans="2:4" x14ac:dyDescent="0.25">
      <c r="B1191"/>
      <c r="C1191"/>
      <c r="D1191"/>
    </row>
    <row r="1192" spans="2:4" x14ac:dyDescent="0.25">
      <c r="B1192"/>
      <c r="C1192"/>
      <c r="D1192"/>
    </row>
    <row r="1193" spans="2:4" x14ac:dyDescent="0.25">
      <c r="B1193"/>
      <c r="C1193"/>
      <c r="D1193"/>
    </row>
    <row r="1194" spans="2:4" x14ac:dyDescent="0.25">
      <c r="B1194"/>
      <c r="C1194"/>
      <c r="D1194"/>
    </row>
    <row r="1195" spans="2:4" x14ac:dyDescent="0.25">
      <c r="B1195"/>
      <c r="C1195"/>
      <c r="D1195"/>
    </row>
    <row r="1196" spans="2:4" x14ac:dyDescent="0.25">
      <c r="B1196"/>
      <c r="C1196"/>
      <c r="D1196"/>
    </row>
    <row r="1197" spans="2:4" x14ac:dyDescent="0.25">
      <c r="B1197"/>
      <c r="C1197"/>
      <c r="D1197"/>
    </row>
    <row r="1198" spans="2:4" x14ac:dyDescent="0.25">
      <c r="B1198"/>
      <c r="C1198"/>
      <c r="D1198"/>
    </row>
    <row r="1199" spans="2:4" x14ac:dyDescent="0.25">
      <c r="B1199"/>
      <c r="C1199"/>
      <c r="D1199"/>
    </row>
    <row r="1200" spans="2:4" x14ac:dyDescent="0.25">
      <c r="B1200"/>
      <c r="C1200"/>
      <c r="D1200"/>
    </row>
    <row r="1201" spans="2:4" x14ac:dyDescent="0.25">
      <c r="B1201"/>
      <c r="C1201"/>
      <c r="D1201"/>
    </row>
    <row r="1202" spans="2:4" x14ac:dyDescent="0.25">
      <c r="B1202"/>
      <c r="C1202"/>
      <c r="D1202"/>
    </row>
    <row r="1203" spans="2:4" x14ac:dyDescent="0.25">
      <c r="B1203"/>
      <c r="C1203"/>
      <c r="D1203"/>
    </row>
    <row r="1204" spans="2:4" x14ac:dyDescent="0.25">
      <c r="B1204"/>
      <c r="C1204"/>
      <c r="D1204"/>
    </row>
    <row r="1205" spans="2:4" x14ac:dyDescent="0.25">
      <c r="B1205"/>
      <c r="C1205"/>
      <c r="D1205"/>
    </row>
    <row r="1206" spans="2:4" x14ac:dyDescent="0.25">
      <c r="B1206"/>
      <c r="C1206"/>
      <c r="D1206"/>
    </row>
    <row r="1207" spans="2:4" x14ac:dyDescent="0.25">
      <c r="B1207"/>
      <c r="C1207"/>
      <c r="D1207"/>
    </row>
    <row r="1208" spans="2:4" x14ac:dyDescent="0.25">
      <c r="B1208"/>
      <c r="C1208"/>
      <c r="D1208"/>
    </row>
    <row r="1209" spans="2:4" x14ac:dyDescent="0.25">
      <c r="B1209"/>
      <c r="C1209"/>
      <c r="D1209"/>
    </row>
    <row r="1210" spans="2:4" x14ac:dyDescent="0.25">
      <c r="B1210"/>
      <c r="C1210"/>
      <c r="D1210"/>
    </row>
    <row r="1211" spans="2:4" x14ac:dyDescent="0.25">
      <c r="B1211"/>
      <c r="C1211"/>
      <c r="D1211"/>
    </row>
    <row r="1212" spans="2:4" x14ac:dyDescent="0.25">
      <c r="B1212"/>
      <c r="C1212"/>
      <c r="D1212"/>
    </row>
    <row r="1213" spans="2:4" x14ac:dyDescent="0.25">
      <c r="B1213"/>
      <c r="C1213"/>
      <c r="D1213"/>
    </row>
    <row r="1214" spans="2:4" x14ac:dyDescent="0.25">
      <c r="B1214"/>
      <c r="C1214"/>
      <c r="D1214"/>
    </row>
    <row r="1215" spans="2:4" x14ac:dyDescent="0.25">
      <c r="B1215"/>
      <c r="C1215"/>
      <c r="D1215"/>
    </row>
    <row r="1216" spans="2:4" x14ac:dyDescent="0.25">
      <c r="B1216"/>
      <c r="C1216"/>
      <c r="D1216"/>
    </row>
    <row r="1217" spans="2:4" x14ac:dyDescent="0.25">
      <c r="B1217"/>
      <c r="C1217"/>
      <c r="D1217"/>
    </row>
    <row r="1218" spans="2:4" x14ac:dyDescent="0.25">
      <c r="B1218"/>
      <c r="C1218"/>
      <c r="D1218"/>
    </row>
    <row r="1219" spans="2:4" x14ac:dyDescent="0.25">
      <c r="B1219"/>
      <c r="C1219"/>
      <c r="D1219"/>
    </row>
    <row r="1220" spans="2:4" x14ac:dyDescent="0.25">
      <c r="B1220"/>
      <c r="C1220"/>
      <c r="D1220"/>
    </row>
    <row r="1221" spans="2:4" x14ac:dyDescent="0.25">
      <c r="B1221"/>
      <c r="C1221"/>
      <c r="D1221"/>
    </row>
    <row r="1222" spans="2:4" x14ac:dyDescent="0.25">
      <c r="B1222"/>
      <c r="C1222"/>
      <c r="D1222"/>
    </row>
    <row r="1223" spans="2:4" x14ac:dyDescent="0.25">
      <c r="B1223"/>
      <c r="C1223"/>
      <c r="D1223"/>
    </row>
    <row r="1224" spans="2:4" x14ac:dyDescent="0.25">
      <c r="B1224"/>
      <c r="C1224"/>
      <c r="D1224"/>
    </row>
    <row r="1225" spans="2:4" x14ac:dyDescent="0.25">
      <c r="B1225"/>
      <c r="C1225"/>
      <c r="D1225"/>
    </row>
    <row r="1226" spans="2:4" x14ac:dyDescent="0.25">
      <c r="B1226"/>
      <c r="C1226"/>
      <c r="D1226"/>
    </row>
    <row r="1227" spans="2:4" x14ac:dyDescent="0.25">
      <c r="B1227"/>
      <c r="C1227"/>
      <c r="D1227"/>
    </row>
    <row r="1228" spans="2:4" x14ac:dyDescent="0.25">
      <c r="B1228"/>
      <c r="C1228"/>
      <c r="D1228"/>
    </row>
    <row r="1229" spans="2:4" x14ac:dyDescent="0.25">
      <c r="B1229"/>
      <c r="C1229"/>
      <c r="D1229"/>
    </row>
    <row r="1230" spans="2:4" x14ac:dyDescent="0.25">
      <c r="B1230"/>
      <c r="C1230"/>
      <c r="D1230"/>
    </row>
    <row r="1231" spans="2:4" x14ac:dyDescent="0.25">
      <c r="B1231"/>
      <c r="C1231"/>
      <c r="D1231"/>
    </row>
    <row r="1232" spans="2:4" x14ac:dyDescent="0.25">
      <c r="B1232"/>
      <c r="C1232"/>
      <c r="D1232"/>
    </row>
    <row r="1233" spans="2:4" x14ac:dyDescent="0.25">
      <c r="B1233"/>
      <c r="C1233"/>
      <c r="D1233"/>
    </row>
    <row r="1234" spans="2:4" x14ac:dyDescent="0.25">
      <c r="B1234"/>
      <c r="C1234"/>
      <c r="D1234"/>
    </row>
    <row r="1235" spans="2:4" x14ac:dyDescent="0.25">
      <c r="B1235"/>
      <c r="C1235"/>
      <c r="D1235"/>
    </row>
    <row r="1236" spans="2:4" x14ac:dyDescent="0.25">
      <c r="B1236"/>
      <c r="C1236"/>
      <c r="D1236"/>
    </row>
    <row r="1237" spans="2:4" x14ac:dyDescent="0.25">
      <c r="B1237"/>
      <c r="C1237"/>
      <c r="D1237"/>
    </row>
    <row r="1238" spans="2:4" x14ac:dyDescent="0.25">
      <c r="B1238"/>
      <c r="C1238"/>
      <c r="D1238"/>
    </row>
    <row r="1239" spans="2:4" x14ac:dyDescent="0.25">
      <c r="B1239"/>
      <c r="C1239"/>
      <c r="D1239"/>
    </row>
    <row r="1240" spans="2:4" x14ac:dyDescent="0.25">
      <c r="B1240"/>
      <c r="C1240"/>
      <c r="D1240"/>
    </row>
    <row r="1241" spans="2:4" x14ac:dyDescent="0.25">
      <c r="B1241"/>
      <c r="C1241"/>
      <c r="D1241"/>
    </row>
    <row r="1242" spans="2:4" x14ac:dyDescent="0.25">
      <c r="B1242"/>
      <c r="C1242"/>
      <c r="D1242"/>
    </row>
    <row r="1243" spans="2:4" x14ac:dyDescent="0.25">
      <c r="B1243"/>
      <c r="C1243"/>
      <c r="D1243"/>
    </row>
    <row r="1244" spans="2:4" x14ac:dyDescent="0.25">
      <c r="B1244"/>
      <c r="C1244"/>
      <c r="D1244"/>
    </row>
    <row r="1245" spans="2:4" x14ac:dyDescent="0.25">
      <c r="B1245"/>
      <c r="C1245"/>
      <c r="D1245"/>
    </row>
    <row r="1246" spans="2:4" x14ac:dyDescent="0.25">
      <c r="B1246"/>
      <c r="C1246"/>
      <c r="D1246"/>
    </row>
    <row r="1247" spans="2:4" x14ac:dyDescent="0.25">
      <c r="B1247"/>
      <c r="C1247"/>
      <c r="D1247"/>
    </row>
    <row r="1248" spans="2:4" x14ac:dyDescent="0.25">
      <c r="B1248"/>
      <c r="C1248"/>
      <c r="D1248"/>
    </row>
    <row r="1249" spans="2:4" x14ac:dyDescent="0.25">
      <c r="B1249"/>
      <c r="C1249"/>
      <c r="D1249"/>
    </row>
    <row r="1250" spans="2:4" x14ac:dyDescent="0.25">
      <c r="B1250"/>
      <c r="C1250"/>
      <c r="D1250"/>
    </row>
    <row r="1251" spans="2:4" x14ac:dyDescent="0.25">
      <c r="B1251"/>
      <c r="C1251"/>
      <c r="D1251"/>
    </row>
    <row r="1252" spans="2:4" x14ac:dyDescent="0.25">
      <c r="B1252"/>
      <c r="C1252"/>
      <c r="D1252"/>
    </row>
    <row r="1253" spans="2:4" x14ac:dyDescent="0.25">
      <c r="B1253"/>
      <c r="C1253"/>
      <c r="D1253"/>
    </row>
    <row r="1254" spans="2:4" x14ac:dyDescent="0.25">
      <c r="B1254"/>
      <c r="C1254"/>
      <c r="D1254"/>
    </row>
    <row r="1255" spans="2:4" x14ac:dyDescent="0.25">
      <c r="B1255"/>
      <c r="C1255"/>
      <c r="D1255"/>
    </row>
    <row r="1256" spans="2:4" x14ac:dyDescent="0.25">
      <c r="B1256"/>
      <c r="C1256"/>
      <c r="D1256"/>
    </row>
    <row r="1257" spans="2:4" x14ac:dyDescent="0.25">
      <c r="B1257"/>
      <c r="C1257"/>
      <c r="D1257"/>
    </row>
    <row r="1258" spans="2:4" x14ac:dyDescent="0.25">
      <c r="B1258"/>
      <c r="C1258"/>
      <c r="D1258"/>
    </row>
    <row r="1259" spans="2:4" x14ac:dyDescent="0.25">
      <c r="B1259"/>
      <c r="C1259"/>
      <c r="D1259"/>
    </row>
    <row r="1260" spans="2:4" x14ac:dyDescent="0.25">
      <c r="B1260"/>
      <c r="C1260"/>
      <c r="D1260"/>
    </row>
    <row r="1261" spans="2:4" x14ac:dyDescent="0.25">
      <c r="B1261"/>
      <c r="C1261"/>
      <c r="D1261"/>
    </row>
    <row r="1262" spans="2:4" x14ac:dyDescent="0.25">
      <c r="B1262"/>
      <c r="C1262"/>
      <c r="D1262"/>
    </row>
    <row r="1263" spans="2:4" x14ac:dyDescent="0.25">
      <c r="B1263"/>
      <c r="C1263"/>
      <c r="D1263"/>
    </row>
    <row r="1264" spans="2:4" x14ac:dyDescent="0.25">
      <c r="B1264"/>
      <c r="C1264"/>
      <c r="D1264"/>
    </row>
    <row r="1265" spans="2:4" x14ac:dyDescent="0.25">
      <c r="B1265"/>
      <c r="C1265"/>
      <c r="D1265"/>
    </row>
    <row r="1266" spans="2:4" x14ac:dyDescent="0.25">
      <c r="B1266"/>
      <c r="C1266"/>
      <c r="D1266"/>
    </row>
    <row r="1267" spans="2:4" x14ac:dyDescent="0.25">
      <c r="B1267"/>
      <c r="C1267"/>
      <c r="D1267"/>
    </row>
    <row r="1268" spans="2:4" x14ac:dyDescent="0.25">
      <c r="B1268"/>
      <c r="C1268"/>
      <c r="D1268"/>
    </row>
    <row r="1269" spans="2:4" x14ac:dyDescent="0.25">
      <c r="B1269"/>
      <c r="C1269"/>
      <c r="D1269"/>
    </row>
    <row r="1270" spans="2:4" x14ac:dyDescent="0.25">
      <c r="B1270"/>
      <c r="C1270"/>
      <c r="D1270"/>
    </row>
    <row r="1271" spans="2:4" x14ac:dyDescent="0.25">
      <c r="B1271"/>
      <c r="C1271"/>
      <c r="D1271"/>
    </row>
    <row r="1272" spans="2:4" x14ac:dyDescent="0.25">
      <c r="B1272"/>
      <c r="C1272"/>
      <c r="D1272"/>
    </row>
    <row r="1273" spans="2:4" x14ac:dyDescent="0.25">
      <c r="B1273"/>
      <c r="C1273"/>
      <c r="D1273"/>
    </row>
    <row r="1274" spans="2:4" x14ac:dyDescent="0.25">
      <c r="B1274"/>
      <c r="C1274"/>
      <c r="D1274"/>
    </row>
    <row r="1275" spans="2:4" x14ac:dyDescent="0.25">
      <c r="B1275"/>
      <c r="C1275"/>
      <c r="D1275"/>
    </row>
    <row r="1276" spans="2:4" x14ac:dyDescent="0.25">
      <c r="B1276"/>
      <c r="C1276"/>
      <c r="D1276"/>
    </row>
    <row r="1277" spans="2:4" x14ac:dyDescent="0.25">
      <c r="B1277"/>
      <c r="C1277"/>
      <c r="D1277"/>
    </row>
    <row r="1278" spans="2:4" x14ac:dyDescent="0.25">
      <c r="B1278"/>
      <c r="C1278"/>
      <c r="D1278"/>
    </row>
    <row r="1279" spans="2:4" x14ac:dyDescent="0.25">
      <c r="B1279"/>
      <c r="C1279"/>
      <c r="D1279"/>
    </row>
    <row r="1280" spans="2:4" x14ac:dyDescent="0.25">
      <c r="B1280"/>
      <c r="C1280"/>
      <c r="D1280"/>
    </row>
    <row r="1281" spans="2:4" x14ac:dyDescent="0.25">
      <c r="B1281"/>
      <c r="C1281"/>
      <c r="D1281"/>
    </row>
    <row r="1282" spans="2:4" x14ac:dyDescent="0.25">
      <c r="B1282"/>
      <c r="C1282"/>
      <c r="D1282"/>
    </row>
    <row r="1283" spans="2:4" x14ac:dyDescent="0.25">
      <c r="B1283"/>
      <c r="C1283"/>
      <c r="D1283"/>
    </row>
    <row r="1284" spans="2:4" x14ac:dyDescent="0.25">
      <c r="B1284"/>
      <c r="C1284"/>
      <c r="D1284"/>
    </row>
    <row r="1285" spans="2:4" x14ac:dyDescent="0.25">
      <c r="B1285"/>
      <c r="C1285"/>
      <c r="D1285"/>
    </row>
    <row r="1286" spans="2:4" x14ac:dyDescent="0.25">
      <c r="B1286"/>
      <c r="C1286"/>
      <c r="D1286"/>
    </row>
    <row r="1287" spans="2:4" x14ac:dyDescent="0.25">
      <c r="B1287"/>
      <c r="C1287"/>
      <c r="D1287"/>
    </row>
    <row r="1288" spans="2:4" x14ac:dyDescent="0.25">
      <c r="B1288"/>
      <c r="C1288"/>
      <c r="D1288"/>
    </row>
    <row r="1289" spans="2:4" x14ac:dyDescent="0.25">
      <c r="B1289"/>
      <c r="C1289"/>
      <c r="D1289"/>
    </row>
    <row r="1290" spans="2:4" x14ac:dyDescent="0.25">
      <c r="B1290"/>
      <c r="C1290"/>
      <c r="D1290"/>
    </row>
    <row r="1291" spans="2:4" x14ac:dyDescent="0.25">
      <c r="B1291"/>
      <c r="C1291"/>
      <c r="D1291"/>
    </row>
    <row r="1292" spans="2:4" x14ac:dyDescent="0.25">
      <c r="B1292"/>
      <c r="C1292"/>
      <c r="D1292"/>
    </row>
    <row r="1293" spans="2:4" x14ac:dyDescent="0.25">
      <c r="B1293"/>
      <c r="C1293"/>
      <c r="D1293"/>
    </row>
    <row r="1294" spans="2:4" x14ac:dyDescent="0.25">
      <c r="B1294"/>
      <c r="C1294"/>
      <c r="D1294"/>
    </row>
    <row r="1295" spans="2:4" x14ac:dyDescent="0.25">
      <c r="B1295"/>
      <c r="C1295"/>
      <c r="D1295"/>
    </row>
    <row r="1296" spans="2:4" x14ac:dyDescent="0.25">
      <c r="B1296"/>
      <c r="C1296"/>
      <c r="D1296"/>
    </row>
    <row r="1297" spans="2:4" x14ac:dyDescent="0.25">
      <c r="B1297"/>
      <c r="C1297"/>
      <c r="D1297"/>
    </row>
    <row r="1298" spans="2:4" x14ac:dyDescent="0.25">
      <c r="B1298"/>
      <c r="C1298"/>
      <c r="D1298"/>
    </row>
    <row r="1299" spans="2:4" x14ac:dyDescent="0.25">
      <c r="B1299"/>
      <c r="C1299"/>
      <c r="D1299"/>
    </row>
    <row r="1300" spans="2:4" x14ac:dyDescent="0.25">
      <c r="B1300"/>
      <c r="C1300"/>
      <c r="D1300"/>
    </row>
    <row r="1301" spans="2:4" x14ac:dyDescent="0.25">
      <c r="B1301"/>
      <c r="C1301"/>
      <c r="D1301"/>
    </row>
    <row r="1302" spans="2:4" x14ac:dyDescent="0.25">
      <c r="B1302"/>
      <c r="C1302"/>
      <c r="D1302"/>
    </row>
    <row r="1303" spans="2:4" x14ac:dyDescent="0.25">
      <c r="B1303"/>
      <c r="C1303"/>
      <c r="D1303"/>
    </row>
    <row r="1304" spans="2:4" x14ac:dyDescent="0.25">
      <c r="B1304"/>
      <c r="C1304"/>
      <c r="D1304"/>
    </row>
    <row r="1305" spans="2:4" x14ac:dyDescent="0.25">
      <c r="B1305"/>
      <c r="C1305"/>
      <c r="D1305"/>
    </row>
    <row r="1306" spans="2:4" x14ac:dyDescent="0.25">
      <c r="B1306"/>
      <c r="C1306"/>
      <c r="D1306"/>
    </row>
    <row r="1307" spans="2:4" x14ac:dyDescent="0.25">
      <c r="B1307"/>
      <c r="C1307"/>
      <c r="D1307"/>
    </row>
    <row r="1308" spans="2:4" x14ac:dyDescent="0.25">
      <c r="B1308"/>
      <c r="C1308"/>
      <c r="D1308"/>
    </row>
    <row r="1309" spans="2:4" x14ac:dyDescent="0.25">
      <c r="B1309"/>
      <c r="C1309"/>
      <c r="D1309"/>
    </row>
    <row r="1310" spans="2:4" x14ac:dyDescent="0.25">
      <c r="B1310"/>
      <c r="C1310"/>
      <c r="D1310"/>
    </row>
    <row r="1311" spans="2:4" x14ac:dyDescent="0.25">
      <c r="B1311"/>
      <c r="C1311"/>
      <c r="D1311"/>
    </row>
    <row r="1312" spans="2:4" x14ac:dyDescent="0.25">
      <c r="B1312"/>
      <c r="C1312"/>
      <c r="D1312"/>
    </row>
    <row r="1313" spans="2:4" x14ac:dyDescent="0.25">
      <c r="B1313"/>
      <c r="C1313"/>
      <c r="D1313"/>
    </row>
    <row r="1314" spans="2:4" x14ac:dyDescent="0.25">
      <c r="B1314"/>
      <c r="C1314"/>
      <c r="D1314"/>
    </row>
    <row r="1315" spans="2:4" x14ac:dyDescent="0.25">
      <c r="B1315"/>
      <c r="C1315"/>
      <c r="D1315"/>
    </row>
    <row r="1316" spans="2:4" x14ac:dyDescent="0.25">
      <c r="B1316"/>
      <c r="C1316"/>
      <c r="D1316"/>
    </row>
    <row r="1317" spans="2:4" x14ac:dyDescent="0.25">
      <c r="B1317"/>
      <c r="C1317"/>
      <c r="D1317"/>
    </row>
    <row r="1318" spans="2:4" x14ac:dyDescent="0.25">
      <c r="B1318"/>
      <c r="C1318"/>
      <c r="D1318"/>
    </row>
    <row r="1319" spans="2:4" x14ac:dyDescent="0.25">
      <c r="B1319"/>
      <c r="C1319"/>
      <c r="D1319"/>
    </row>
    <row r="1320" spans="2:4" x14ac:dyDescent="0.25">
      <c r="B1320"/>
      <c r="C1320"/>
      <c r="D1320"/>
    </row>
    <row r="1321" spans="2:4" x14ac:dyDescent="0.25">
      <c r="B1321"/>
      <c r="C1321"/>
      <c r="D1321"/>
    </row>
    <row r="1322" spans="2:4" x14ac:dyDescent="0.25">
      <c r="B1322"/>
      <c r="C1322"/>
      <c r="D1322"/>
    </row>
    <row r="1323" spans="2:4" x14ac:dyDescent="0.25">
      <c r="B1323"/>
      <c r="C1323"/>
      <c r="D1323"/>
    </row>
    <row r="1324" spans="2:4" x14ac:dyDescent="0.25">
      <c r="B1324"/>
      <c r="C1324"/>
      <c r="D1324"/>
    </row>
    <row r="1325" spans="2:4" x14ac:dyDescent="0.25">
      <c r="B1325"/>
      <c r="C1325"/>
      <c r="D1325"/>
    </row>
    <row r="1326" spans="2:4" x14ac:dyDescent="0.25">
      <c r="B1326"/>
      <c r="C1326"/>
      <c r="D1326"/>
    </row>
    <row r="1327" spans="2:4" x14ac:dyDescent="0.25">
      <c r="B1327"/>
      <c r="C1327"/>
      <c r="D1327"/>
    </row>
    <row r="1328" spans="2:4" x14ac:dyDescent="0.25">
      <c r="B1328"/>
      <c r="C1328"/>
      <c r="D1328"/>
    </row>
    <row r="1329" spans="2:4" x14ac:dyDescent="0.25">
      <c r="B1329"/>
      <c r="C1329"/>
      <c r="D1329"/>
    </row>
    <row r="1330" spans="2:4" x14ac:dyDescent="0.25">
      <c r="B1330"/>
      <c r="C1330"/>
      <c r="D1330"/>
    </row>
    <row r="1331" spans="2:4" x14ac:dyDescent="0.25">
      <c r="B1331"/>
      <c r="C1331"/>
      <c r="D1331"/>
    </row>
    <row r="1332" spans="2:4" x14ac:dyDescent="0.25">
      <c r="B1332"/>
      <c r="C1332"/>
      <c r="D1332"/>
    </row>
    <row r="1333" spans="2:4" x14ac:dyDescent="0.25">
      <c r="B1333"/>
      <c r="C1333"/>
      <c r="D1333"/>
    </row>
    <row r="1334" spans="2:4" x14ac:dyDescent="0.25">
      <c r="B1334"/>
      <c r="C1334"/>
      <c r="D1334"/>
    </row>
    <row r="1335" spans="2:4" x14ac:dyDescent="0.25">
      <c r="B1335"/>
      <c r="C1335"/>
      <c r="D1335"/>
    </row>
    <row r="1336" spans="2:4" x14ac:dyDescent="0.25">
      <c r="B1336"/>
      <c r="C1336"/>
      <c r="D1336"/>
    </row>
    <row r="1337" spans="2:4" x14ac:dyDescent="0.25">
      <c r="B1337"/>
      <c r="C1337"/>
      <c r="D1337"/>
    </row>
    <row r="1338" spans="2:4" x14ac:dyDescent="0.25">
      <c r="B1338"/>
      <c r="C1338"/>
      <c r="D1338"/>
    </row>
    <row r="1339" spans="2:4" x14ac:dyDescent="0.25">
      <c r="B1339"/>
      <c r="C1339"/>
      <c r="D1339"/>
    </row>
    <row r="1340" spans="2:4" x14ac:dyDescent="0.25">
      <c r="B1340"/>
      <c r="C1340"/>
      <c r="D1340"/>
    </row>
    <row r="1341" spans="2:4" x14ac:dyDescent="0.25">
      <c r="B1341"/>
      <c r="C1341"/>
      <c r="D1341"/>
    </row>
    <row r="1342" spans="2:4" x14ac:dyDescent="0.25">
      <c r="B1342"/>
      <c r="C1342"/>
      <c r="D1342"/>
    </row>
    <row r="1343" spans="2:4" x14ac:dyDescent="0.25">
      <c r="B1343"/>
      <c r="C1343"/>
      <c r="D1343"/>
    </row>
    <row r="1344" spans="2:4" x14ac:dyDescent="0.25">
      <c r="B1344"/>
      <c r="C1344"/>
      <c r="D1344"/>
    </row>
    <row r="1345" spans="2:4" x14ac:dyDescent="0.25">
      <c r="B1345"/>
      <c r="C1345"/>
      <c r="D1345"/>
    </row>
    <row r="1346" spans="2:4" x14ac:dyDescent="0.25">
      <c r="B1346"/>
      <c r="C1346"/>
      <c r="D1346"/>
    </row>
    <row r="1347" spans="2:4" x14ac:dyDescent="0.25">
      <c r="B1347"/>
      <c r="C1347"/>
      <c r="D1347"/>
    </row>
    <row r="1348" spans="2:4" x14ac:dyDescent="0.25">
      <c r="B1348"/>
      <c r="C1348"/>
      <c r="D1348"/>
    </row>
    <row r="1349" spans="2:4" x14ac:dyDescent="0.25">
      <c r="B1349"/>
      <c r="C1349"/>
      <c r="D1349"/>
    </row>
    <row r="1350" spans="2:4" x14ac:dyDescent="0.25">
      <c r="B1350"/>
      <c r="C1350"/>
      <c r="D1350"/>
    </row>
    <row r="1351" spans="2:4" x14ac:dyDescent="0.25">
      <c r="B1351"/>
      <c r="C1351"/>
      <c r="D1351"/>
    </row>
    <row r="1352" spans="2:4" x14ac:dyDescent="0.25">
      <c r="B1352"/>
      <c r="C1352"/>
      <c r="D1352"/>
    </row>
    <row r="1353" spans="2:4" x14ac:dyDescent="0.25">
      <c r="B1353"/>
      <c r="C1353"/>
      <c r="D1353"/>
    </row>
    <row r="1354" spans="2:4" x14ac:dyDescent="0.25">
      <c r="B1354"/>
      <c r="C1354"/>
      <c r="D1354"/>
    </row>
    <row r="1355" spans="2:4" x14ac:dyDescent="0.25">
      <c r="B1355"/>
      <c r="C1355"/>
      <c r="D1355"/>
    </row>
    <row r="1356" spans="2:4" x14ac:dyDescent="0.25">
      <c r="B1356"/>
      <c r="C1356"/>
      <c r="D1356"/>
    </row>
    <row r="1357" spans="2:4" x14ac:dyDescent="0.25">
      <c r="B1357"/>
      <c r="C1357"/>
      <c r="D1357"/>
    </row>
    <row r="1358" spans="2:4" x14ac:dyDescent="0.25">
      <c r="B1358"/>
      <c r="C1358"/>
      <c r="D1358"/>
    </row>
    <row r="1359" spans="2:4" x14ac:dyDescent="0.25">
      <c r="B1359"/>
      <c r="C1359"/>
      <c r="D1359"/>
    </row>
    <row r="1360" spans="2:4" x14ac:dyDescent="0.25">
      <c r="B1360"/>
      <c r="C1360"/>
      <c r="D1360"/>
    </row>
    <row r="1361" spans="2:4" x14ac:dyDescent="0.25">
      <c r="B1361"/>
      <c r="C1361"/>
      <c r="D1361"/>
    </row>
    <row r="1362" spans="2:4" x14ac:dyDescent="0.25">
      <c r="B1362"/>
      <c r="C1362"/>
      <c r="D1362"/>
    </row>
    <row r="1363" spans="2:4" x14ac:dyDescent="0.25">
      <c r="B1363"/>
      <c r="C1363"/>
      <c r="D1363"/>
    </row>
    <row r="1364" spans="2:4" x14ac:dyDescent="0.25">
      <c r="B1364"/>
      <c r="C1364"/>
      <c r="D1364"/>
    </row>
    <row r="1365" spans="2:4" x14ac:dyDescent="0.25">
      <c r="B1365"/>
      <c r="C1365"/>
      <c r="D1365"/>
    </row>
    <row r="1366" spans="2:4" x14ac:dyDescent="0.25">
      <c r="B1366"/>
      <c r="C1366"/>
      <c r="D1366"/>
    </row>
    <row r="1367" spans="2:4" x14ac:dyDescent="0.25">
      <c r="B1367"/>
      <c r="C1367"/>
      <c r="D1367"/>
    </row>
    <row r="1368" spans="2:4" x14ac:dyDescent="0.25">
      <c r="B1368"/>
      <c r="C1368"/>
      <c r="D1368"/>
    </row>
    <row r="1369" spans="2:4" x14ac:dyDescent="0.25">
      <c r="B1369"/>
      <c r="C1369"/>
      <c r="D1369"/>
    </row>
    <row r="1370" spans="2:4" x14ac:dyDescent="0.25">
      <c r="B1370"/>
      <c r="C1370"/>
      <c r="D1370"/>
    </row>
    <row r="1371" spans="2:4" x14ac:dyDescent="0.25">
      <c r="B1371"/>
      <c r="C1371"/>
      <c r="D1371"/>
    </row>
    <row r="1372" spans="2:4" x14ac:dyDescent="0.25">
      <c r="B1372"/>
      <c r="C1372"/>
      <c r="D1372"/>
    </row>
    <row r="1373" spans="2:4" x14ac:dyDescent="0.25">
      <c r="B1373"/>
      <c r="C1373"/>
      <c r="D1373"/>
    </row>
    <row r="1374" spans="2:4" x14ac:dyDescent="0.25">
      <c r="B1374"/>
      <c r="C1374"/>
      <c r="D1374"/>
    </row>
    <row r="1375" spans="2:4" x14ac:dyDescent="0.25">
      <c r="B1375"/>
      <c r="C1375"/>
      <c r="D1375"/>
    </row>
    <row r="1376" spans="2:4" x14ac:dyDescent="0.25">
      <c r="B1376"/>
      <c r="C1376"/>
      <c r="D1376"/>
    </row>
    <row r="1377" spans="2:4" x14ac:dyDescent="0.25">
      <c r="B1377"/>
      <c r="C1377"/>
      <c r="D1377"/>
    </row>
    <row r="1378" spans="2:4" x14ac:dyDescent="0.25">
      <c r="B1378"/>
      <c r="C1378"/>
      <c r="D1378"/>
    </row>
    <row r="1379" spans="2:4" x14ac:dyDescent="0.25">
      <c r="B1379"/>
      <c r="C1379"/>
      <c r="D1379"/>
    </row>
    <row r="1380" spans="2:4" x14ac:dyDescent="0.25">
      <c r="B1380"/>
      <c r="C1380"/>
      <c r="D1380"/>
    </row>
    <row r="1381" spans="2:4" x14ac:dyDescent="0.25">
      <c r="B1381"/>
      <c r="C1381"/>
      <c r="D1381"/>
    </row>
    <row r="1382" spans="2:4" x14ac:dyDescent="0.25">
      <c r="B1382"/>
      <c r="C1382"/>
      <c r="D1382"/>
    </row>
    <row r="1383" spans="2:4" x14ac:dyDescent="0.25">
      <c r="B1383"/>
      <c r="C1383"/>
      <c r="D1383"/>
    </row>
    <row r="1384" spans="2:4" x14ac:dyDescent="0.25">
      <c r="B1384"/>
      <c r="C1384"/>
      <c r="D1384"/>
    </row>
    <row r="1385" spans="2:4" x14ac:dyDescent="0.25">
      <c r="B1385"/>
      <c r="C1385"/>
      <c r="D1385"/>
    </row>
    <row r="1386" spans="2:4" x14ac:dyDescent="0.25">
      <c r="B1386"/>
      <c r="C1386"/>
      <c r="D1386"/>
    </row>
    <row r="1387" spans="2:4" x14ac:dyDescent="0.25">
      <c r="B1387"/>
      <c r="C1387"/>
      <c r="D1387"/>
    </row>
    <row r="1388" spans="2:4" x14ac:dyDescent="0.25">
      <c r="B1388"/>
      <c r="C1388"/>
      <c r="D1388"/>
    </row>
    <row r="1389" spans="2:4" x14ac:dyDescent="0.25">
      <c r="B1389"/>
      <c r="C1389"/>
      <c r="D1389"/>
    </row>
    <row r="1390" spans="2:4" x14ac:dyDescent="0.25">
      <c r="B1390"/>
      <c r="C1390"/>
      <c r="D1390"/>
    </row>
    <row r="1391" spans="2:4" x14ac:dyDescent="0.25">
      <c r="B1391"/>
      <c r="C1391"/>
      <c r="D1391"/>
    </row>
    <row r="1392" spans="2:4" x14ac:dyDescent="0.25">
      <c r="B1392"/>
      <c r="C1392"/>
      <c r="D1392"/>
    </row>
    <row r="1393" spans="2:4" x14ac:dyDescent="0.25">
      <c r="B1393"/>
      <c r="C1393"/>
      <c r="D1393"/>
    </row>
    <row r="1394" spans="2:4" x14ac:dyDescent="0.25">
      <c r="B1394"/>
      <c r="C1394"/>
      <c r="D1394"/>
    </row>
    <row r="1395" spans="2:4" x14ac:dyDescent="0.25">
      <c r="B1395"/>
      <c r="C1395"/>
      <c r="D1395"/>
    </row>
    <row r="1396" spans="2:4" x14ac:dyDescent="0.25">
      <c r="B1396"/>
      <c r="C1396"/>
      <c r="D1396"/>
    </row>
    <row r="1397" spans="2:4" x14ac:dyDescent="0.25">
      <c r="B1397"/>
      <c r="C1397"/>
      <c r="D1397"/>
    </row>
    <row r="1398" spans="2:4" x14ac:dyDescent="0.25">
      <c r="B1398"/>
      <c r="C1398"/>
      <c r="D1398"/>
    </row>
    <row r="1399" spans="2:4" x14ac:dyDescent="0.25">
      <c r="B1399"/>
      <c r="C1399"/>
      <c r="D1399"/>
    </row>
    <row r="1400" spans="2:4" x14ac:dyDescent="0.25">
      <c r="B1400"/>
      <c r="C1400"/>
      <c r="D1400"/>
    </row>
    <row r="1401" spans="2:4" x14ac:dyDescent="0.25">
      <c r="B1401"/>
      <c r="C1401"/>
      <c r="D1401"/>
    </row>
    <row r="1402" spans="2:4" x14ac:dyDescent="0.25">
      <c r="B1402"/>
      <c r="C1402"/>
      <c r="D1402"/>
    </row>
    <row r="1403" spans="2:4" x14ac:dyDescent="0.25">
      <c r="B1403"/>
      <c r="C1403"/>
      <c r="D1403"/>
    </row>
    <row r="1404" spans="2:4" x14ac:dyDescent="0.25">
      <c r="B1404"/>
      <c r="C1404"/>
      <c r="D1404"/>
    </row>
    <row r="1405" spans="2:4" x14ac:dyDescent="0.25">
      <c r="B1405"/>
      <c r="C1405"/>
      <c r="D1405"/>
    </row>
    <row r="1406" spans="2:4" x14ac:dyDescent="0.25">
      <c r="B1406"/>
      <c r="C1406"/>
      <c r="D1406"/>
    </row>
    <row r="1407" spans="2:4" x14ac:dyDescent="0.25">
      <c r="B1407"/>
      <c r="C1407"/>
      <c r="D1407"/>
    </row>
    <row r="1408" spans="2:4" x14ac:dyDescent="0.25">
      <c r="B1408"/>
      <c r="C1408"/>
      <c r="D1408"/>
    </row>
    <row r="1409" spans="2:4" x14ac:dyDescent="0.25">
      <c r="B1409"/>
      <c r="C1409"/>
      <c r="D1409"/>
    </row>
    <row r="1410" spans="2:4" x14ac:dyDescent="0.25">
      <c r="B1410"/>
      <c r="C1410"/>
      <c r="D1410"/>
    </row>
    <row r="1411" spans="2:4" x14ac:dyDescent="0.25">
      <c r="B1411"/>
      <c r="C1411"/>
      <c r="D1411"/>
    </row>
    <row r="1412" spans="2:4" x14ac:dyDescent="0.25">
      <c r="B1412"/>
      <c r="C1412"/>
      <c r="D1412"/>
    </row>
    <row r="1413" spans="2:4" x14ac:dyDescent="0.25">
      <c r="B1413"/>
      <c r="C1413"/>
      <c r="D1413"/>
    </row>
    <row r="1414" spans="2:4" x14ac:dyDescent="0.25">
      <c r="B1414"/>
      <c r="C1414"/>
      <c r="D1414"/>
    </row>
    <row r="1415" spans="2:4" x14ac:dyDescent="0.25">
      <c r="B1415"/>
      <c r="C1415"/>
      <c r="D1415"/>
    </row>
    <row r="1416" spans="2:4" x14ac:dyDescent="0.25">
      <c r="B1416"/>
      <c r="C1416"/>
      <c r="D1416"/>
    </row>
    <row r="1417" spans="2:4" x14ac:dyDescent="0.25">
      <c r="B1417"/>
      <c r="C1417"/>
      <c r="D1417"/>
    </row>
    <row r="1418" spans="2:4" x14ac:dyDescent="0.25">
      <c r="B1418"/>
      <c r="C1418"/>
      <c r="D1418"/>
    </row>
    <row r="1419" spans="2:4" x14ac:dyDescent="0.25">
      <c r="B1419"/>
      <c r="C1419"/>
      <c r="D1419"/>
    </row>
    <row r="1420" spans="2:4" x14ac:dyDescent="0.25">
      <c r="B1420"/>
      <c r="C1420"/>
      <c r="D1420"/>
    </row>
    <row r="1421" spans="2:4" x14ac:dyDescent="0.25">
      <c r="B1421"/>
      <c r="C1421"/>
      <c r="D1421"/>
    </row>
    <row r="1422" spans="2:4" x14ac:dyDescent="0.25">
      <c r="B1422"/>
      <c r="C1422"/>
      <c r="D1422"/>
    </row>
    <row r="1423" spans="2:4" x14ac:dyDescent="0.25">
      <c r="B1423"/>
      <c r="C1423"/>
      <c r="D1423"/>
    </row>
    <row r="1424" spans="2:4" x14ac:dyDescent="0.25">
      <c r="B1424"/>
      <c r="C1424"/>
      <c r="D1424"/>
    </row>
    <row r="1425" spans="2:4" x14ac:dyDescent="0.25">
      <c r="B1425"/>
      <c r="C1425"/>
      <c r="D1425"/>
    </row>
    <row r="1426" spans="2:4" x14ac:dyDescent="0.25">
      <c r="B1426"/>
      <c r="C1426"/>
      <c r="D1426"/>
    </row>
    <row r="1427" spans="2:4" x14ac:dyDescent="0.25">
      <c r="B1427"/>
      <c r="C1427"/>
      <c r="D1427"/>
    </row>
    <row r="1428" spans="2:4" x14ac:dyDescent="0.25">
      <c r="B1428"/>
      <c r="C1428"/>
      <c r="D1428"/>
    </row>
    <row r="1429" spans="2:4" x14ac:dyDescent="0.25">
      <c r="B1429"/>
      <c r="C1429"/>
      <c r="D1429"/>
    </row>
    <row r="1430" spans="2:4" x14ac:dyDescent="0.25">
      <c r="B1430"/>
      <c r="C1430"/>
      <c r="D1430"/>
    </row>
    <row r="1431" spans="2:4" x14ac:dyDescent="0.25">
      <c r="B1431"/>
      <c r="C1431"/>
      <c r="D1431"/>
    </row>
    <row r="1432" spans="2:4" x14ac:dyDescent="0.25">
      <c r="B1432"/>
      <c r="C1432"/>
      <c r="D1432"/>
    </row>
    <row r="1433" spans="2:4" x14ac:dyDescent="0.25">
      <c r="B1433"/>
      <c r="C1433"/>
      <c r="D1433"/>
    </row>
    <row r="1434" spans="2:4" x14ac:dyDescent="0.25">
      <c r="B1434"/>
      <c r="C1434"/>
      <c r="D1434"/>
    </row>
    <row r="1435" spans="2:4" x14ac:dyDescent="0.25">
      <c r="B1435"/>
      <c r="C1435"/>
      <c r="D1435"/>
    </row>
    <row r="1436" spans="2:4" x14ac:dyDescent="0.25">
      <c r="B1436"/>
      <c r="C1436"/>
      <c r="D1436"/>
    </row>
    <row r="1437" spans="2:4" x14ac:dyDescent="0.25">
      <c r="B1437"/>
      <c r="C1437"/>
      <c r="D1437"/>
    </row>
    <row r="1438" spans="2:4" x14ac:dyDescent="0.25">
      <c r="B1438"/>
      <c r="C1438"/>
      <c r="D1438"/>
    </row>
    <row r="1439" spans="2:4" x14ac:dyDescent="0.25">
      <c r="B1439"/>
      <c r="C1439"/>
      <c r="D1439"/>
    </row>
    <row r="1440" spans="2:4" x14ac:dyDescent="0.25">
      <c r="B1440"/>
      <c r="C1440"/>
      <c r="D1440"/>
    </row>
    <row r="1441" spans="2:4" x14ac:dyDescent="0.25">
      <c r="B1441"/>
      <c r="C1441"/>
      <c r="D1441"/>
    </row>
    <row r="1442" spans="2:4" x14ac:dyDescent="0.25">
      <c r="B1442"/>
      <c r="C1442"/>
      <c r="D1442"/>
    </row>
    <row r="1443" spans="2:4" x14ac:dyDescent="0.25">
      <c r="B1443"/>
      <c r="C1443"/>
      <c r="D1443"/>
    </row>
    <row r="1444" spans="2:4" x14ac:dyDescent="0.25">
      <c r="B1444"/>
      <c r="C1444"/>
      <c r="D1444"/>
    </row>
    <row r="1445" spans="2:4" x14ac:dyDescent="0.25">
      <c r="B1445"/>
      <c r="C1445"/>
      <c r="D1445"/>
    </row>
    <row r="1446" spans="2:4" x14ac:dyDescent="0.25">
      <c r="B1446"/>
      <c r="C1446"/>
      <c r="D1446"/>
    </row>
    <row r="1447" spans="2:4" x14ac:dyDescent="0.25">
      <c r="B1447"/>
      <c r="C1447"/>
      <c r="D1447"/>
    </row>
    <row r="1448" spans="2:4" x14ac:dyDescent="0.25">
      <c r="B1448"/>
      <c r="C1448"/>
      <c r="D1448"/>
    </row>
    <row r="1449" spans="2:4" x14ac:dyDescent="0.25">
      <c r="B1449"/>
      <c r="C1449"/>
      <c r="D1449"/>
    </row>
    <row r="1450" spans="2:4" x14ac:dyDescent="0.25">
      <c r="B1450"/>
      <c r="C1450"/>
      <c r="D1450"/>
    </row>
    <row r="1451" spans="2:4" x14ac:dyDescent="0.25">
      <c r="B1451"/>
      <c r="C1451"/>
      <c r="D1451"/>
    </row>
    <row r="1452" spans="2:4" x14ac:dyDescent="0.25">
      <c r="B1452"/>
      <c r="C1452"/>
      <c r="D1452"/>
    </row>
    <row r="1453" spans="2:4" x14ac:dyDescent="0.25">
      <c r="B1453"/>
      <c r="C1453"/>
      <c r="D1453"/>
    </row>
    <row r="1454" spans="2:4" x14ac:dyDescent="0.25">
      <c r="B1454"/>
      <c r="C1454"/>
      <c r="D1454"/>
    </row>
    <row r="1455" spans="2:4" x14ac:dyDescent="0.25">
      <c r="B1455"/>
      <c r="C1455"/>
      <c r="D1455"/>
    </row>
    <row r="1456" spans="2:4" x14ac:dyDescent="0.25">
      <c r="B1456"/>
      <c r="C1456"/>
      <c r="D1456"/>
    </row>
    <row r="1457" spans="2:4" x14ac:dyDescent="0.25">
      <c r="B1457"/>
      <c r="C1457"/>
      <c r="D1457"/>
    </row>
    <row r="1458" spans="2:4" x14ac:dyDescent="0.25">
      <c r="B1458"/>
      <c r="C1458"/>
      <c r="D1458"/>
    </row>
    <row r="1459" spans="2:4" x14ac:dyDescent="0.25">
      <c r="B1459"/>
      <c r="C1459"/>
      <c r="D1459"/>
    </row>
    <row r="1460" spans="2:4" x14ac:dyDescent="0.25">
      <c r="B1460"/>
      <c r="C1460"/>
      <c r="D1460"/>
    </row>
    <row r="1461" spans="2:4" x14ac:dyDescent="0.25">
      <c r="B1461"/>
      <c r="C1461"/>
      <c r="D1461"/>
    </row>
    <row r="1462" spans="2:4" x14ac:dyDescent="0.25">
      <c r="B1462"/>
      <c r="C1462"/>
      <c r="D1462"/>
    </row>
    <row r="1463" spans="2:4" x14ac:dyDescent="0.25">
      <c r="B1463"/>
      <c r="C1463"/>
      <c r="D1463"/>
    </row>
    <row r="1464" spans="2:4" x14ac:dyDescent="0.25">
      <c r="B1464"/>
      <c r="C1464"/>
      <c r="D1464"/>
    </row>
    <row r="1465" spans="2:4" x14ac:dyDescent="0.25">
      <c r="B1465"/>
      <c r="C1465"/>
      <c r="D1465"/>
    </row>
    <row r="1466" spans="2:4" x14ac:dyDescent="0.25">
      <c r="B1466"/>
      <c r="C1466"/>
      <c r="D1466"/>
    </row>
    <row r="1467" spans="2:4" x14ac:dyDescent="0.25">
      <c r="B1467"/>
      <c r="C1467"/>
      <c r="D1467"/>
    </row>
    <row r="1468" spans="2:4" x14ac:dyDescent="0.25">
      <c r="B1468"/>
      <c r="C1468"/>
      <c r="D1468"/>
    </row>
    <row r="1469" spans="2:4" x14ac:dyDescent="0.25">
      <c r="B1469"/>
      <c r="C1469"/>
      <c r="D1469"/>
    </row>
    <row r="1470" spans="2:4" x14ac:dyDescent="0.25">
      <c r="B1470"/>
      <c r="C1470"/>
      <c r="D1470"/>
    </row>
    <row r="1471" spans="2:4" x14ac:dyDescent="0.25">
      <c r="B1471"/>
      <c r="C1471"/>
      <c r="D1471"/>
    </row>
    <row r="1472" spans="2:4" x14ac:dyDescent="0.25">
      <c r="B1472"/>
      <c r="C1472"/>
      <c r="D1472"/>
    </row>
    <row r="1473" spans="2:4" x14ac:dyDescent="0.25">
      <c r="B1473"/>
      <c r="C1473"/>
      <c r="D1473"/>
    </row>
    <row r="1474" spans="2:4" x14ac:dyDescent="0.25">
      <c r="B1474"/>
      <c r="C1474"/>
      <c r="D1474"/>
    </row>
    <row r="1475" spans="2:4" x14ac:dyDescent="0.25">
      <c r="B1475"/>
      <c r="C1475"/>
      <c r="D1475"/>
    </row>
    <row r="1476" spans="2:4" x14ac:dyDescent="0.25">
      <c r="B1476"/>
      <c r="C1476"/>
      <c r="D1476"/>
    </row>
    <row r="1477" spans="2:4" x14ac:dyDescent="0.25">
      <c r="B1477"/>
      <c r="C1477"/>
      <c r="D1477"/>
    </row>
    <row r="1478" spans="2:4" x14ac:dyDescent="0.25">
      <c r="B1478"/>
      <c r="C1478"/>
      <c r="D1478"/>
    </row>
    <row r="1479" spans="2:4" x14ac:dyDescent="0.25">
      <c r="B1479"/>
      <c r="C1479"/>
      <c r="D1479"/>
    </row>
    <row r="1480" spans="2:4" x14ac:dyDescent="0.25">
      <c r="B1480"/>
      <c r="C1480"/>
      <c r="D1480"/>
    </row>
    <row r="1481" spans="2:4" x14ac:dyDescent="0.25">
      <c r="B1481"/>
      <c r="C1481"/>
      <c r="D1481"/>
    </row>
    <row r="1482" spans="2:4" x14ac:dyDescent="0.25">
      <c r="B1482"/>
      <c r="C1482"/>
      <c r="D1482"/>
    </row>
    <row r="1483" spans="2:4" x14ac:dyDescent="0.25">
      <c r="B1483"/>
      <c r="C1483"/>
      <c r="D1483"/>
    </row>
    <row r="1484" spans="2:4" x14ac:dyDescent="0.25">
      <c r="B1484"/>
      <c r="C1484"/>
      <c r="D1484"/>
    </row>
    <row r="1485" spans="2:4" x14ac:dyDescent="0.25">
      <c r="B1485"/>
      <c r="C1485"/>
      <c r="D148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0"/>
  <sheetViews>
    <sheetView workbookViewId="0">
      <selection activeCell="D22" sqref="D22"/>
    </sheetView>
    <sheetView topLeftCell="A2" workbookViewId="1">
      <selection activeCell="D22" sqref="D22"/>
    </sheetView>
    <sheetView workbookViewId="2">
      <selection activeCell="C12" sqref="C12"/>
    </sheetView>
    <sheetView topLeftCell="A2" workbookViewId="3">
      <selection activeCell="C16" sqref="C16"/>
    </sheetView>
  </sheetViews>
  <sheetFormatPr defaultRowHeight="13.2" x14ac:dyDescent="0.25"/>
  <cols>
    <col min="2" max="2" width="12.88671875" style="63" bestFit="1" customWidth="1"/>
    <col min="3" max="3" width="12.33203125" style="63" bestFit="1" customWidth="1"/>
    <col min="4" max="4" width="14.33203125" style="63" customWidth="1"/>
    <col min="5" max="5" width="12.33203125" style="64" bestFit="1" customWidth="1"/>
    <col min="6" max="6" width="12.88671875" style="64" bestFit="1" customWidth="1"/>
  </cols>
  <sheetData>
    <row r="3" spans="1:13" x14ac:dyDescent="0.25">
      <c r="A3" s="3" t="s">
        <v>4</v>
      </c>
      <c r="B3" s="88"/>
      <c r="C3" s="266"/>
      <c r="D3" s="88"/>
    </row>
    <row r="4" spans="1:13" x14ac:dyDescent="0.25">
      <c r="A4" s="87"/>
      <c r="B4" s="262" t="s">
        <v>21</v>
      </c>
      <c r="C4" s="262" t="s">
        <v>22</v>
      </c>
      <c r="D4" s="263" t="s">
        <v>52</v>
      </c>
    </row>
    <row r="5" spans="1:13" x14ac:dyDescent="0.25">
      <c r="A5" s="87">
        <v>56339</v>
      </c>
      <c r="B5" s="373">
        <v>313116</v>
      </c>
      <c r="C5" s="90">
        <v>325830</v>
      </c>
      <c r="D5" s="90">
        <f>+C5-B5</f>
        <v>12714</v>
      </c>
      <c r="E5" s="287"/>
      <c r="F5" s="285"/>
    </row>
    <row r="6" spans="1:13" x14ac:dyDescent="0.25">
      <c r="A6" s="87">
        <v>500232</v>
      </c>
      <c r="B6" s="90"/>
      <c r="C6" s="90"/>
      <c r="D6" s="90">
        <f t="shared" ref="D6:D17" si="0">+C6-B6</f>
        <v>0</v>
      </c>
      <c r="E6" s="287"/>
      <c r="F6" s="285"/>
      <c r="K6" s="65">
        <v>36531</v>
      </c>
      <c r="L6" t="s">
        <v>26</v>
      </c>
      <c r="M6">
        <v>0.5</v>
      </c>
    </row>
    <row r="7" spans="1:13" x14ac:dyDescent="0.25">
      <c r="A7" s="87">
        <v>500238</v>
      </c>
      <c r="B7" s="92">
        <v>310005</v>
      </c>
      <c r="C7" s="90">
        <v>321026</v>
      </c>
      <c r="D7" s="90">
        <f t="shared" si="0"/>
        <v>11021</v>
      </c>
      <c r="E7" s="287"/>
      <c r="F7" s="285"/>
      <c r="L7" t="s">
        <v>27</v>
      </c>
      <c r="M7">
        <v>7.6</v>
      </c>
    </row>
    <row r="8" spans="1:13" x14ac:dyDescent="0.25">
      <c r="A8" s="87">
        <v>500239</v>
      </c>
      <c r="B8" s="92">
        <v>387828</v>
      </c>
      <c r="C8" s="90">
        <v>403451</v>
      </c>
      <c r="D8" s="90">
        <f t="shared" si="0"/>
        <v>15623</v>
      </c>
      <c r="E8" s="287"/>
      <c r="F8" s="285"/>
    </row>
    <row r="9" spans="1:13" x14ac:dyDescent="0.25">
      <c r="A9" s="87">
        <v>500293</v>
      </c>
      <c r="B9" s="92">
        <v>159897</v>
      </c>
      <c r="C9" s="90">
        <v>204311</v>
      </c>
      <c r="D9" s="90">
        <f t="shared" si="0"/>
        <v>44414</v>
      </c>
      <c r="E9" s="287"/>
      <c r="F9" s="285"/>
    </row>
    <row r="10" spans="1:13" x14ac:dyDescent="0.25">
      <c r="A10" s="87">
        <v>500302</v>
      </c>
      <c r="B10" s="90">
        <v>3730</v>
      </c>
      <c r="C10" s="331"/>
      <c r="D10" s="90">
        <f t="shared" si="0"/>
        <v>-3730</v>
      </c>
      <c r="E10" s="287"/>
      <c r="F10" s="285"/>
    </row>
    <row r="11" spans="1:13" x14ac:dyDescent="0.25">
      <c r="A11" s="87">
        <v>500303</v>
      </c>
      <c r="B11" s="331">
        <v>69937</v>
      </c>
      <c r="C11" s="90">
        <v>110745</v>
      </c>
      <c r="D11" s="90">
        <f t="shared" si="0"/>
        <v>40808</v>
      </c>
      <c r="E11" s="287"/>
      <c r="F11" s="285"/>
    </row>
    <row r="12" spans="1:13" x14ac:dyDescent="0.25">
      <c r="A12" s="91">
        <v>500305</v>
      </c>
      <c r="B12" s="331">
        <v>347815</v>
      </c>
      <c r="C12" s="90">
        <v>449866</v>
      </c>
      <c r="D12" s="90">
        <f t="shared" si="0"/>
        <v>102051</v>
      </c>
      <c r="E12" s="288"/>
      <c r="F12" s="285"/>
    </row>
    <row r="13" spans="1:13" x14ac:dyDescent="0.25">
      <c r="A13" s="87">
        <v>500307</v>
      </c>
      <c r="B13" s="331">
        <v>21714</v>
      </c>
      <c r="C13" s="90">
        <v>21103</v>
      </c>
      <c r="D13" s="90">
        <f t="shared" si="0"/>
        <v>-611</v>
      </c>
      <c r="E13" s="287"/>
      <c r="F13" s="285"/>
    </row>
    <row r="14" spans="1:13" x14ac:dyDescent="0.25">
      <c r="A14" s="87">
        <v>500313</v>
      </c>
      <c r="B14" s="90"/>
      <c r="C14" s="331">
        <v>1003</v>
      </c>
      <c r="D14" s="90">
        <f t="shared" si="0"/>
        <v>1003</v>
      </c>
      <c r="E14" s="287"/>
      <c r="F14" s="285"/>
    </row>
    <row r="15" spans="1:13" x14ac:dyDescent="0.25">
      <c r="A15" s="87">
        <v>500314</v>
      </c>
      <c r="B15" s="90"/>
      <c r="C15" s="90"/>
      <c r="D15" s="90">
        <f t="shared" si="0"/>
        <v>0</v>
      </c>
      <c r="E15" s="287"/>
      <c r="F15" s="285"/>
    </row>
    <row r="16" spans="1:13" x14ac:dyDescent="0.25">
      <c r="A16" s="87">
        <v>500655</v>
      </c>
      <c r="B16" s="345">
        <v>250161</v>
      </c>
      <c r="C16" s="90"/>
      <c r="D16" s="90">
        <f t="shared" si="0"/>
        <v>-250161</v>
      </c>
      <c r="E16" s="287"/>
      <c r="F16" s="285"/>
    </row>
    <row r="17" spans="1:6" x14ac:dyDescent="0.25">
      <c r="A17" s="87">
        <v>500657</v>
      </c>
      <c r="B17" s="360">
        <v>70481</v>
      </c>
      <c r="C17" s="88">
        <v>60000</v>
      </c>
      <c r="D17" s="94">
        <f t="shared" si="0"/>
        <v>-10481</v>
      </c>
      <c r="E17" s="287"/>
      <c r="F17" s="285"/>
    </row>
    <row r="18" spans="1:6" x14ac:dyDescent="0.25">
      <c r="A18" s="87"/>
      <c r="B18" s="88"/>
      <c r="C18" s="88"/>
      <c r="D18" s="88">
        <f>SUM(D5:D17)</f>
        <v>-37349</v>
      </c>
      <c r="E18" s="287"/>
      <c r="F18" s="285"/>
    </row>
    <row r="19" spans="1:6" x14ac:dyDescent="0.25">
      <c r="A19" s="87" t="s">
        <v>86</v>
      </c>
      <c r="B19" s="88"/>
      <c r="C19" s="88"/>
      <c r="D19" s="95">
        <f>+summary!P11</f>
        <v>3.17</v>
      </c>
      <c r="E19" s="289"/>
      <c r="F19" s="285"/>
    </row>
    <row r="20" spans="1:6" x14ac:dyDescent="0.25">
      <c r="A20" s="87"/>
      <c r="B20" s="88"/>
      <c r="C20" s="88"/>
      <c r="D20" s="96">
        <f>+D19*D18</f>
        <v>-118396.33</v>
      </c>
      <c r="E20" s="209"/>
      <c r="F20" s="286"/>
    </row>
    <row r="21" spans="1:6" x14ac:dyDescent="0.25">
      <c r="A21" s="87"/>
      <c r="B21" s="88"/>
      <c r="C21" s="88"/>
      <c r="D21" s="96"/>
      <c r="E21" s="209"/>
      <c r="F21" s="74"/>
    </row>
    <row r="22" spans="1:6" x14ac:dyDescent="0.25">
      <c r="A22" s="99">
        <v>37042</v>
      </c>
      <c r="B22" s="88"/>
      <c r="C22" s="88"/>
      <c r="D22" s="418">
        <v>151158.35999999999</v>
      </c>
      <c r="E22" s="209"/>
      <c r="F22" s="66"/>
    </row>
    <row r="23" spans="1:6" x14ac:dyDescent="0.25">
      <c r="A23" s="87"/>
      <c r="B23" s="88"/>
      <c r="C23" s="88"/>
      <c r="D23" s="336"/>
      <c r="E23" s="209"/>
      <c r="F23" s="66"/>
    </row>
    <row r="24" spans="1:6" ht="13.8" thickBot="1" x14ac:dyDescent="0.3">
      <c r="A24" s="99">
        <v>37052</v>
      </c>
      <c r="B24" s="88"/>
      <c r="C24" s="88"/>
      <c r="D24" s="359">
        <f>+D22+D20</f>
        <v>32762.029999999984</v>
      </c>
      <c r="E24" s="209"/>
      <c r="F24" s="66"/>
    </row>
    <row r="25" spans="1:6" ht="13.8" thickTop="1" x14ac:dyDescent="0.25">
      <c r="E25" s="290"/>
    </row>
    <row r="33" spans="1:7" x14ac:dyDescent="0.25">
      <c r="B33" s="69"/>
      <c r="C33" s="69"/>
      <c r="D33" s="69"/>
      <c r="E33" s="70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69"/>
      <c r="E40" s="69"/>
      <c r="F40" s="70"/>
      <c r="G40" s="32"/>
    </row>
    <row r="41" spans="1:7" x14ac:dyDescent="0.25">
      <c r="B41" s="69"/>
      <c r="C41" s="69"/>
      <c r="D41" s="69"/>
      <c r="E41" s="69"/>
      <c r="F41" s="70"/>
      <c r="G41" s="32"/>
    </row>
    <row r="42" spans="1:7" x14ac:dyDescent="0.25">
      <c r="B42" s="69"/>
      <c r="C42" s="69"/>
      <c r="D42" s="69"/>
      <c r="E42" s="69"/>
      <c r="F42" s="70"/>
      <c r="G42" s="32"/>
    </row>
    <row r="43" spans="1:7" x14ac:dyDescent="0.25">
      <c r="B43" s="69"/>
      <c r="C43" s="69"/>
      <c r="D43" s="69"/>
      <c r="E43" s="69"/>
      <c r="F43" s="70"/>
      <c r="G43" s="32"/>
    </row>
    <row r="44" spans="1:7" x14ac:dyDescent="0.25">
      <c r="B44" s="69"/>
      <c r="C44" s="69"/>
      <c r="D44" s="69"/>
      <c r="E44" s="69"/>
      <c r="F44" s="70"/>
      <c r="G44" s="32"/>
    </row>
    <row r="45" spans="1:7" x14ac:dyDescent="0.25">
      <c r="B45" s="69"/>
      <c r="C45" s="69"/>
      <c r="D45" s="69"/>
      <c r="E45" s="69"/>
      <c r="F45" s="70"/>
      <c r="G45" s="32"/>
    </row>
    <row r="46" spans="1:7" x14ac:dyDescent="0.25">
      <c r="B46" s="69"/>
      <c r="C46" s="69"/>
      <c r="D46" s="71"/>
      <c r="E46" s="71"/>
      <c r="F46" s="72"/>
      <c r="G46" s="32"/>
    </row>
    <row r="47" spans="1:7" x14ac:dyDescent="0.25">
      <c r="A47" s="32"/>
      <c r="B47" s="69"/>
      <c r="C47" s="69"/>
      <c r="D47" s="69"/>
      <c r="E47" s="69"/>
      <c r="F47" s="70"/>
      <c r="G47" s="32"/>
    </row>
    <row r="48" spans="1:7" x14ac:dyDescent="0.25">
      <c r="A48" s="32"/>
      <c r="B48" s="69"/>
      <c r="C48" s="69"/>
      <c r="D48" s="73"/>
      <c r="E48" s="73"/>
      <c r="F48" s="70"/>
      <c r="G48" s="32"/>
    </row>
    <row r="49" spans="1:7" x14ac:dyDescent="0.25">
      <c r="B49" s="69"/>
      <c r="C49" s="69"/>
      <c r="D49" s="69"/>
      <c r="E49" s="69"/>
      <c r="F49" s="74"/>
      <c r="G49" s="32"/>
    </row>
    <row r="50" spans="1:7" x14ac:dyDescent="0.25">
      <c r="B50" s="69"/>
      <c r="C50" s="69"/>
      <c r="D50" s="69"/>
      <c r="E50" s="69"/>
      <c r="F50" s="74"/>
      <c r="G50" s="32"/>
    </row>
    <row r="51" spans="1:7" x14ac:dyDescent="0.25">
      <c r="E51" s="63"/>
      <c r="F51" s="66"/>
    </row>
    <row r="52" spans="1:7" x14ac:dyDescent="0.25">
      <c r="A52" s="32"/>
      <c r="D52" s="67"/>
      <c r="E52" s="67"/>
      <c r="F52" s="66"/>
    </row>
    <row r="53" spans="1:7" x14ac:dyDescent="0.25">
      <c r="A53" s="32"/>
      <c r="E53" s="63"/>
      <c r="F53" s="66"/>
    </row>
    <row r="54" spans="1:7" x14ac:dyDescent="0.25">
      <c r="A54" s="32"/>
      <c r="E54" s="63"/>
      <c r="F54" s="66"/>
    </row>
    <row r="55" spans="1:7" ht="13.8" thickBot="1" x14ac:dyDescent="0.3">
      <c r="A55" s="32"/>
      <c r="D55" s="68"/>
      <c r="E55" s="68"/>
      <c r="F55" s="66"/>
    </row>
    <row r="56" spans="1:7" ht="13.8" thickTop="1" x14ac:dyDescent="0.25">
      <c r="A56" s="32"/>
    </row>
    <row r="83" spans="2:6" x14ac:dyDescent="0.25">
      <c r="B83" s="69"/>
      <c r="C83" s="69"/>
      <c r="D83" s="69"/>
      <c r="E83" s="70"/>
      <c r="F83" s="70"/>
    </row>
    <row r="84" spans="2:6" x14ac:dyDescent="0.25">
      <c r="B84" s="69"/>
      <c r="C84" s="69"/>
      <c r="D84" s="69"/>
      <c r="E84" s="69"/>
      <c r="F84" s="70"/>
    </row>
    <row r="85" spans="2:6" x14ac:dyDescent="0.25">
      <c r="B85" s="69"/>
      <c r="C85" s="69"/>
      <c r="D85" s="69"/>
      <c r="E85" s="69"/>
      <c r="F85" s="70"/>
    </row>
    <row r="86" spans="2:6" x14ac:dyDescent="0.25">
      <c r="B86" s="69"/>
      <c r="C86" s="69"/>
      <c r="D86" s="69"/>
      <c r="E86" s="69"/>
      <c r="F86" s="70"/>
    </row>
    <row r="87" spans="2:6" x14ac:dyDescent="0.25">
      <c r="B87" s="69"/>
      <c r="C87" s="69"/>
      <c r="D87" s="69"/>
      <c r="E87" s="69"/>
      <c r="F87" s="70"/>
    </row>
    <row r="88" spans="2:6" x14ac:dyDescent="0.25">
      <c r="B88" s="69"/>
      <c r="C88" s="69"/>
      <c r="D88" s="69"/>
      <c r="E88" s="69"/>
      <c r="F88" s="70"/>
    </row>
    <row r="89" spans="2:6" x14ac:dyDescent="0.25">
      <c r="B89" s="69"/>
      <c r="C89" s="69"/>
      <c r="D89" s="69"/>
      <c r="E89" s="69"/>
      <c r="F89" s="70"/>
    </row>
    <row r="90" spans="2:6" x14ac:dyDescent="0.25">
      <c r="B90" s="69"/>
      <c r="C90" s="69"/>
      <c r="D90" s="69"/>
      <c r="E90" s="69"/>
      <c r="F90" s="70"/>
    </row>
    <row r="91" spans="2:6" x14ac:dyDescent="0.25">
      <c r="B91" s="69"/>
      <c r="C91" s="69"/>
      <c r="D91" s="69"/>
      <c r="E91" s="69"/>
      <c r="F91" s="70"/>
    </row>
    <row r="92" spans="2:6" x14ac:dyDescent="0.25">
      <c r="B92" s="69"/>
      <c r="C92" s="69"/>
      <c r="D92" s="69"/>
      <c r="E92" s="69"/>
      <c r="F92" s="70"/>
    </row>
    <row r="93" spans="2:6" x14ac:dyDescent="0.25">
      <c r="B93" s="69"/>
      <c r="C93" s="69"/>
      <c r="D93" s="69"/>
      <c r="E93" s="69"/>
      <c r="F93" s="70"/>
    </row>
    <row r="94" spans="2:6" x14ac:dyDescent="0.25">
      <c r="B94" s="69"/>
      <c r="C94" s="69"/>
      <c r="D94" s="69"/>
      <c r="E94" s="69"/>
      <c r="F94" s="70"/>
    </row>
    <row r="95" spans="2:6" x14ac:dyDescent="0.25">
      <c r="B95" s="69"/>
      <c r="C95" s="69"/>
      <c r="D95" s="69"/>
      <c r="E95" s="69"/>
      <c r="F95" s="70"/>
    </row>
    <row r="96" spans="2:6" x14ac:dyDescent="0.25">
      <c r="B96" s="69"/>
      <c r="C96" s="69"/>
      <c r="D96" s="71"/>
      <c r="E96" s="71"/>
      <c r="F96" s="72"/>
    </row>
    <row r="97" spans="1:6" x14ac:dyDescent="0.25">
      <c r="A97" s="32"/>
      <c r="B97" s="69"/>
      <c r="C97" s="69"/>
      <c r="D97" s="69"/>
      <c r="E97" s="69"/>
      <c r="F97" s="70"/>
    </row>
    <row r="98" spans="1:6" x14ac:dyDescent="0.25">
      <c r="A98" s="32"/>
      <c r="B98" s="69"/>
      <c r="C98" s="69"/>
      <c r="D98" s="73"/>
      <c r="E98" s="73"/>
      <c r="F98" s="70"/>
    </row>
    <row r="99" spans="1:6" x14ac:dyDescent="0.25">
      <c r="B99" s="69"/>
      <c r="C99" s="69"/>
      <c r="D99" s="69"/>
      <c r="E99" s="69"/>
      <c r="F99" s="74"/>
    </row>
    <row r="100" spans="1:6" x14ac:dyDescent="0.25">
      <c r="B100" s="69"/>
      <c r="C100" s="69"/>
      <c r="D100" s="69"/>
      <c r="E100" s="69"/>
      <c r="F100" s="74"/>
    </row>
    <row r="101" spans="1:6" x14ac:dyDescent="0.25">
      <c r="A101" s="32"/>
      <c r="D101" s="67"/>
      <c r="E101" s="67"/>
      <c r="F101" s="66"/>
    </row>
    <row r="102" spans="1:6" x14ac:dyDescent="0.25">
      <c r="A102" s="32"/>
      <c r="E102" s="63"/>
      <c r="F102" s="66"/>
    </row>
    <row r="103" spans="1:6" ht="13.8" thickBot="1" x14ac:dyDescent="0.3">
      <c r="A103" s="32"/>
      <c r="D103" s="68"/>
      <c r="E103" s="68"/>
      <c r="F103" s="66"/>
    </row>
    <row r="104" spans="1:6" ht="13.8" thickTop="1" x14ac:dyDescent="0.25"/>
    <row r="106" spans="1:6" x14ac:dyDescent="0.25">
      <c r="A106" s="32"/>
    </row>
    <row r="109" spans="1:6" x14ac:dyDescent="0.25">
      <c r="B109" s="69"/>
      <c r="C109" s="69"/>
      <c r="D109" s="69"/>
      <c r="E109" s="70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69"/>
      <c r="E121" s="69"/>
      <c r="F121" s="70"/>
    </row>
    <row r="122" spans="1:6" x14ac:dyDescent="0.25">
      <c r="B122" s="69"/>
      <c r="C122" s="69"/>
      <c r="D122" s="71"/>
      <c r="E122" s="71"/>
      <c r="F122" s="72"/>
    </row>
    <row r="123" spans="1:6" x14ac:dyDescent="0.25">
      <c r="A123" s="32"/>
      <c r="B123" s="69"/>
      <c r="C123" s="69"/>
      <c r="D123" s="69"/>
      <c r="E123" s="69"/>
      <c r="F123" s="70"/>
    </row>
    <row r="124" spans="1:6" x14ac:dyDescent="0.25">
      <c r="A124" s="32"/>
      <c r="B124" s="69"/>
      <c r="C124" s="69"/>
      <c r="D124" s="73"/>
      <c r="E124" s="73"/>
      <c r="F124" s="70"/>
    </row>
    <row r="125" spans="1:6" x14ac:dyDescent="0.25">
      <c r="B125" s="69"/>
      <c r="C125" s="69"/>
      <c r="D125" s="75"/>
      <c r="E125" s="75"/>
      <c r="F125" s="74"/>
    </row>
    <row r="126" spans="1:6" x14ac:dyDescent="0.25">
      <c r="B126" s="69"/>
      <c r="C126" s="69"/>
      <c r="D126" s="75"/>
      <c r="E126" s="75"/>
      <c r="F126" s="74"/>
    </row>
    <row r="127" spans="1:6" x14ac:dyDescent="0.25">
      <c r="A127" s="32"/>
      <c r="D127" s="76"/>
      <c r="E127" s="76"/>
      <c r="F127" s="66"/>
    </row>
    <row r="128" spans="1:6" x14ac:dyDescent="0.25">
      <c r="A128" s="32"/>
      <c r="D128" s="75"/>
      <c r="E128" s="75"/>
      <c r="F128" s="66"/>
    </row>
    <row r="129" spans="1:6" ht="13.8" thickBot="1" x14ac:dyDescent="0.3">
      <c r="A129" s="32"/>
      <c r="D129" s="77"/>
      <c r="E129" s="77"/>
      <c r="F129" s="66"/>
    </row>
    <row r="130" spans="1:6" ht="13.8" thickTop="1" x14ac:dyDescent="0.25"/>
    <row r="134" spans="1:6" x14ac:dyDescent="0.25">
      <c r="B134" s="69"/>
      <c r="C134" s="69"/>
      <c r="D134" s="69"/>
      <c r="E134" s="70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69"/>
      <c r="E141" s="69"/>
      <c r="F141" s="70"/>
    </row>
    <row r="142" spans="1:6" x14ac:dyDescent="0.25">
      <c r="B142" s="69"/>
      <c r="C142" s="69"/>
      <c r="D142" s="69"/>
      <c r="E142" s="69"/>
      <c r="F142" s="70"/>
    </row>
    <row r="143" spans="1:6" x14ac:dyDescent="0.25">
      <c r="B143" s="69"/>
      <c r="C143" s="69"/>
      <c r="D143" s="69"/>
      <c r="E143" s="69"/>
      <c r="F143" s="70"/>
    </row>
    <row r="144" spans="1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69"/>
      <c r="E146" s="69"/>
      <c r="F146" s="70"/>
    </row>
    <row r="147" spans="1:6" x14ac:dyDescent="0.25">
      <c r="B147" s="69"/>
      <c r="C147" s="69"/>
      <c r="D147" s="71"/>
      <c r="E147" s="71"/>
      <c r="F147" s="72"/>
    </row>
    <row r="148" spans="1:6" x14ac:dyDescent="0.25">
      <c r="A148" s="32"/>
      <c r="B148" s="69"/>
      <c r="C148" s="69"/>
      <c r="D148" s="69"/>
      <c r="E148" s="69"/>
      <c r="F148" s="70"/>
    </row>
    <row r="149" spans="1:6" x14ac:dyDescent="0.25">
      <c r="A149" s="32"/>
      <c r="B149" s="69"/>
      <c r="C149" s="69"/>
      <c r="D149" s="73"/>
      <c r="E149" s="73"/>
      <c r="F149" s="70"/>
    </row>
    <row r="150" spans="1:6" x14ac:dyDescent="0.25">
      <c r="B150" s="69"/>
      <c r="C150" s="69"/>
      <c r="D150" s="75"/>
      <c r="E150" s="75"/>
      <c r="F150" s="74"/>
    </row>
    <row r="151" spans="1:6" x14ac:dyDescent="0.25">
      <c r="B151" s="69"/>
      <c r="C151" s="69"/>
      <c r="D151" s="75"/>
      <c r="E151" s="75"/>
      <c r="F151" s="74"/>
    </row>
    <row r="152" spans="1:6" x14ac:dyDescent="0.25">
      <c r="A152" s="32"/>
      <c r="D152" s="76"/>
      <c r="E152" s="76"/>
      <c r="F152" s="66"/>
    </row>
    <row r="153" spans="1:6" x14ac:dyDescent="0.25">
      <c r="A153" s="32"/>
      <c r="D153" s="75"/>
      <c r="E153" s="75"/>
      <c r="F153" s="66"/>
    </row>
    <row r="154" spans="1:6" ht="13.8" thickBot="1" x14ac:dyDescent="0.3">
      <c r="A154" s="32"/>
      <c r="D154" s="77"/>
      <c r="E154" s="77"/>
      <c r="F154" s="66"/>
    </row>
    <row r="155" spans="1:6" ht="13.8" thickTop="1" x14ac:dyDescent="0.25"/>
    <row r="159" spans="1:6" x14ac:dyDescent="0.25">
      <c r="B159" s="69"/>
      <c r="C159" s="69"/>
      <c r="D159" s="69"/>
      <c r="E159" s="70"/>
      <c r="F159" s="70"/>
    </row>
    <row r="160" spans="1:6" x14ac:dyDescent="0.25">
      <c r="B160" s="78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78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69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69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69"/>
      <c r="E171" s="69"/>
      <c r="F171" s="70"/>
    </row>
    <row r="172" spans="1:6" x14ac:dyDescent="0.25">
      <c r="B172" s="78"/>
      <c r="C172" s="69"/>
      <c r="D172" s="71"/>
      <c r="E172" s="71"/>
      <c r="F172" s="72"/>
    </row>
    <row r="173" spans="1:6" x14ac:dyDescent="0.25">
      <c r="A173" s="32"/>
      <c r="B173" s="69"/>
      <c r="C173" s="69"/>
      <c r="D173" s="69"/>
      <c r="E173" s="69"/>
      <c r="F173" s="70"/>
    </row>
    <row r="174" spans="1:6" x14ac:dyDescent="0.25">
      <c r="A174" s="32"/>
      <c r="B174" s="69"/>
      <c r="C174" s="69"/>
      <c r="D174" s="73"/>
      <c r="E174" s="73"/>
      <c r="F174" s="70"/>
    </row>
    <row r="175" spans="1:6" x14ac:dyDescent="0.25">
      <c r="B175" s="69"/>
      <c r="C175" s="69"/>
      <c r="D175" s="75"/>
      <c r="E175" s="75"/>
      <c r="F175" s="74"/>
    </row>
    <row r="176" spans="1:6" x14ac:dyDescent="0.25">
      <c r="B176" s="69"/>
      <c r="C176" s="69"/>
      <c r="D176" s="75"/>
      <c r="E176" s="75"/>
      <c r="F176" s="74"/>
    </row>
    <row r="177" spans="1:6" x14ac:dyDescent="0.25">
      <c r="A177" s="32"/>
      <c r="D177" s="76"/>
      <c r="E177" s="76"/>
      <c r="F177" s="66"/>
    </row>
    <row r="178" spans="1:6" x14ac:dyDescent="0.25">
      <c r="A178" s="32"/>
      <c r="D178" s="75"/>
      <c r="E178" s="75"/>
      <c r="F178" s="66"/>
    </row>
    <row r="179" spans="1:6" ht="13.8" thickBot="1" x14ac:dyDescent="0.3">
      <c r="A179" s="32"/>
      <c r="D179" s="77"/>
      <c r="E179" s="77"/>
      <c r="F179" s="66"/>
    </row>
    <row r="180" spans="1:6" ht="13.8" thickTop="1" x14ac:dyDescent="0.25"/>
    <row r="183" spans="1:6" x14ac:dyDescent="0.25">
      <c r="B183" s="69"/>
      <c r="C183" s="69"/>
      <c r="D183" s="69"/>
      <c r="E183" s="70"/>
      <c r="F183" s="70"/>
    </row>
    <row r="184" spans="1:6" x14ac:dyDescent="0.25">
      <c r="B184" s="79"/>
      <c r="C184" s="80"/>
      <c r="D184" s="80"/>
      <c r="E184" s="69"/>
      <c r="F184" s="70"/>
    </row>
    <row r="185" spans="1:6" x14ac:dyDescent="0.25">
      <c r="B185" s="80"/>
      <c r="C185" s="80"/>
      <c r="D185" s="80"/>
      <c r="E185" s="69"/>
      <c r="F185" s="70"/>
    </row>
    <row r="186" spans="1:6" x14ac:dyDescent="0.25">
      <c r="B186" s="79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80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80"/>
      <c r="C190" s="80"/>
      <c r="D190" s="80"/>
      <c r="E190" s="69"/>
      <c r="F190" s="70"/>
    </row>
    <row r="191" spans="1:6" x14ac:dyDescent="0.25">
      <c r="A191" s="81"/>
      <c r="B191" s="82"/>
      <c r="C191" s="82"/>
      <c r="D191" s="82"/>
      <c r="E191" s="82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80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9"/>
      <c r="C195" s="80"/>
      <c r="D195" s="80"/>
      <c r="E195" s="69"/>
      <c r="F195" s="70"/>
    </row>
    <row r="196" spans="1:6" x14ac:dyDescent="0.25">
      <c r="B196" s="78"/>
      <c r="C196" s="69"/>
      <c r="D196" s="71"/>
      <c r="E196" s="71"/>
      <c r="F196" s="72"/>
    </row>
    <row r="197" spans="1:6" x14ac:dyDescent="0.25">
      <c r="A197" s="32"/>
      <c r="B197" s="69"/>
      <c r="C197" s="69"/>
      <c r="D197" s="69"/>
      <c r="E197" s="69"/>
      <c r="F197" s="70"/>
    </row>
    <row r="198" spans="1:6" x14ac:dyDescent="0.25">
      <c r="A198" s="32"/>
      <c r="B198" s="69"/>
      <c r="C198" s="69"/>
      <c r="D198" s="73"/>
      <c r="E198" s="73"/>
      <c r="F198" s="70"/>
    </row>
    <row r="199" spans="1:6" x14ac:dyDescent="0.25">
      <c r="B199" s="69"/>
      <c r="C199" s="69"/>
      <c r="D199" s="75"/>
      <c r="E199" s="75"/>
      <c r="F199" s="74"/>
    </row>
    <row r="200" spans="1:6" x14ac:dyDescent="0.25">
      <c r="B200" s="69"/>
      <c r="C200" s="69"/>
      <c r="D200" s="75"/>
      <c r="E200" s="75"/>
      <c r="F200" s="74"/>
    </row>
    <row r="201" spans="1:6" x14ac:dyDescent="0.25">
      <c r="A201" s="32"/>
      <c r="D201" s="76"/>
      <c r="E201" s="76"/>
      <c r="F201" s="66"/>
    </row>
    <row r="202" spans="1:6" x14ac:dyDescent="0.25">
      <c r="A202" s="32"/>
      <c r="D202" s="75"/>
      <c r="E202" s="75"/>
      <c r="F202" s="66"/>
    </row>
    <row r="203" spans="1:6" ht="13.8" thickBot="1" x14ac:dyDescent="0.3">
      <c r="A203" s="32"/>
      <c r="D203" s="83"/>
      <c r="E203" s="77"/>
      <c r="F203" s="66"/>
    </row>
    <row r="204" spans="1:6" ht="13.8" thickTop="1" x14ac:dyDescent="0.25"/>
    <row r="210" spans="1:6" x14ac:dyDescent="0.25">
      <c r="B210" s="79"/>
      <c r="C210" s="80"/>
      <c r="D210" s="80"/>
      <c r="E210" s="69"/>
      <c r="F210" s="70"/>
    </row>
    <row r="211" spans="1:6" x14ac:dyDescent="0.25">
      <c r="B211" s="80"/>
      <c r="C211" s="80"/>
      <c r="D211" s="80"/>
      <c r="E211" s="69"/>
      <c r="F211" s="70"/>
    </row>
    <row r="212" spans="1:6" x14ac:dyDescent="0.25">
      <c r="B212" s="79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80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80"/>
      <c r="C216" s="80"/>
      <c r="D216" s="80"/>
      <c r="E216" s="69"/>
      <c r="F216" s="70"/>
    </row>
    <row r="217" spans="1:6" x14ac:dyDescent="0.25">
      <c r="A217" s="81"/>
      <c r="B217" s="82"/>
      <c r="C217" s="82"/>
      <c r="D217" s="82"/>
      <c r="E217" s="82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80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9"/>
      <c r="C221" s="80"/>
      <c r="D221" s="80"/>
      <c r="E221" s="69"/>
      <c r="F221" s="70"/>
    </row>
    <row r="222" spans="1:6" x14ac:dyDescent="0.25">
      <c r="B222" s="78"/>
      <c r="C222" s="69"/>
      <c r="D222" s="71"/>
      <c r="E222" s="71"/>
      <c r="F222" s="72"/>
    </row>
    <row r="223" spans="1:6" x14ac:dyDescent="0.25">
      <c r="A223" s="32"/>
      <c r="B223" s="69"/>
      <c r="C223" s="69"/>
      <c r="D223" s="69"/>
      <c r="E223" s="69"/>
      <c r="F223" s="70"/>
    </row>
    <row r="224" spans="1:6" x14ac:dyDescent="0.25">
      <c r="A224" s="32"/>
      <c r="B224" s="69"/>
      <c r="C224" s="69"/>
      <c r="D224" s="73"/>
      <c r="E224" s="73"/>
      <c r="F224" s="70"/>
    </row>
    <row r="225" spans="1:6" x14ac:dyDescent="0.25">
      <c r="B225" s="69"/>
      <c r="C225" s="69"/>
      <c r="D225" s="75"/>
      <c r="E225" s="75"/>
      <c r="F225" s="74"/>
    </row>
    <row r="226" spans="1:6" x14ac:dyDescent="0.25">
      <c r="B226" s="69"/>
      <c r="C226" s="69"/>
      <c r="D226" s="75"/>
      <c r="E226" s="75"/>
      <c r="F226" s="74"/>
    </row>
    <row r="227" spans="1:6" x14ac:dyDescent="0.25">
      <c r="A227" s="32"/>
      <c r="D227" s="76"/>
      <c r="E227" s="76"/>
      <c r="F227" s="66"/>
    </row>
    <row r="228" spans="1:6" x14ac:dyDescent="0.25">
      <c r="A228" s="32"/>
      <c r="D228" s="75"/>
      <c r="E228" s="75"/>
      <c r="F228" s="66"/>
    </row>
    <row r="229" spans="1:6" ht="13.8" thickBot="1" x14ac:dyDescent="0.3">
      <c r="A229" s="32"/>
      <c r="D229" s="83"/>
      <c r="E229" s="77"/>
      <c r="F229" s="66"/>
    </row>
    <row r="230" spans="1:6" ht="13.8" thickTop="1" x14ac:dyDescent="0.25"/>
    <row r="234" spans="1:6" x14ac:dyDescent="0.25">
      <c r="B234" s="79"/>
      <c r="C234" s="80"/>
      <c r="D234" s="80"/>
      <c r="E234" s="69"/>
      <c r="F234" s="70"/>
    </row>
    <row r="235" spans="1:6" x14ac:dyDescent="0.25">
      <c r="B235" s="80"/>
      <c r="C235" s="80"/>
      <c r="D235" s="80"/>
      <c r="E235" s="69"/>
      <c r="F235" s="70"/>
    </row>
    <row r="236" spans="1:6" x14ac:dyDescent="0.25">
      <c r="B236" s="79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80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80"/>
      <c r="C240" s="80"/>
      <c r="D240" s="80"/>
      <c r="E240" s="69"/>
      <c r="F240" s="70"/>
    </row>
    <row r="241" spans="1:6" x14ac:dyDescent="0.25">
      <c r="A241" s="84"/>
      <c r="B241" s="85"/>
      <c r="C241" s="85"/>
      <c r="D241" s="85"/>
      <c r="E241" s="85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80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9"/>
      <c r="C245" s="80"/>
      <c r="D245" s="80"/>
      <c r="E245" s="69"/>
      <c r="F245" s="70"/>
    </row>
    <row r="246" spans="1:6" x14ac:dyDescent="0.25">
      <c r="B246" s="78"/>
      <c r="C246" s="69"/>
      <c r="D246" s="71"/>
      <c r="E246" s="71"/>
      <c r="F246" s="72"/>
    </row>
    <row r="247" spans="1:6" x14ac:dyDescent="0.25">
      <c r="A247" s="32"/>
      <c r="B247" s="69"/>
      <c r="C247" s="69"/>
      <c r="D247" s="69"/>
      <c r="E247" s="69"/>
      <c r="F247" s="70"/>
    </row>
    <row r="248" spans="1:6" x14ac:dyDescent="0.25">
      <c r="A248" s="32"/>
      <c r="B248" s="69"/>
      <c r="C248" s="69"/>
      <c r="D248" s="73"/>
      <c r="E248" s="73"/>
      <c r="F248" s="70"/>
    </row>
    <row r="249" spans="1:6" x14ac:dyDescent="0.25">
      <c r="B249" s="69"/>
      <c r="C249" s="69"/>
      <c r="D249" s="75"/>
      <c r="E249" s="75"/>
      <c r="F249" s="74"/>
    </row>
    <row r="250" spans="1:6" x14ac:dyDescent="0.25">
      <c r="B250" s="69"/>
      <c r="C250" s="69"/>
      <c r="D250" s="75"/>
      <c r="E250" s="75"/>
      <c r="F250" s="74"/>
    </row>
    <row r="251" spans="1:6" x14ac:dyDescent="0.25">
      <c r="A251" s="32"/>
      <c r="D251" s="76"/>
      <c r="E251" s="76"/>
      <c r="F251" s="66"/>
    </row>
    <row r="252" spans="1:6" x14ac:dyDescent="0.25">
      <c r="A252" s="32"/>
      <c r="D252" s="75"/>
      <c r="E252" s="75"/>
      <c r="F252" s="66"/>
    </row>
    <row r="253" spans="1:6" ht="13.8" thickBot="1" x14ac:dyDescent="0.3">
      <c r="A253" s="32"/>
      <c r="D253" s="86"/>
      <c r="E253" s="77"/>
      <c r="F253" s="66"/>
    </row>
    <row r="254" spans="1:6" ht="13.8" thickTop="1" x14ac:dyDescent="0.25"/>
    <row r="256" spans="1:6" x14ac:dyDescent="0.25">
      <c r="A256" s="87"/>
      <c r="B256" s="88"/>
      <c r="C256" s="88"/>
      <c r="D256" s="88"/>
    </row>
    <row r="257" spans="1:6" x14ac:dyDescent="0.25">
      <c r="A257" s="87"/>
      <c r="B257" s="88"/>
      <c r="C257" s="88"/>
      <c r="D257" s="88"/>
    </row>
    <row r="258" spans="1:6" x14ac:dyDescent="0.25">
      <c r="A258" s="87"/>
      <c r="B258" s="89"/>
      <c r="C258" s="90"/>
      <c r="D258" s="90"/>
      <c r="E258" s="69"/>
      <c r="F258" s="70"/>
    </row>
    <row r="259" spans="1:6" x14ac:dyDescent="0.25">
      <c r="A259" s="87"/>
      <c r="B259" s="90"/>
      <c r="C259" s="90"/>
      <c r="D259" s="90"/>
      <c r="E259" s="69"/>
      <c r="F259" s="70"/>
    </row>
    <row r="260" spans="1:6" x14ac:dyDescent="0.25">
      <c r="A260" s="87"/>
      <c r="B260" s="89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90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0"/>
      <c r="C264" s="90"/>
      <c r="D264" s="90"/>
      <c r="E264" s="69"/>
      <c r="F264" s="70"/>
    </row>
    <row r="265" spans="1:6" x14ac:dyDescent="0.25">
      <c r="A265" s="91"/>
      <c r="B265" s="92"/>
      <c r="C265" s="92"/>
      <c r="D265" s="92"/>
      <c r="E265" s="85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90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89"/>
      <c r="C269" s="90"/>
      <c r="D269" s="90"/>
      <c r="E269" s="69"/>
      <c r="F269" s="70"/>
    </row>
    <row r="270" spans="1:6" x14ac:dyDescent="0.25">
      <c r="A270" s="87"/>
      <c r="B270" s="93"/>
      <c r="C270" s="88"/>
      <c r="D270" s="94"/>
      <c r="E270" s="71"/>
      <c r="F270" s="72"/>
    </row>
    <row r="271" spans="1:6" x14ac:dyDescent="0.25">
      <c r="A271" s="87"/>
      <c r="B271" s="88"/>
      <c r="C271" s="88"/>
      <c r="D271" s="88"/>
      <c r="E271" s="69"/>
      <c r="F271" s="70"/>
    </row>
    <row r="272" spans="1:6" x14ac:dyDescent="0.25">
      <c r="A272" s="87"/>
      <c r="B272" s="88"/>
      <c r="C272" s="88"/>
      <c r="D272" s="95"/>
      <c r="E272" s="73"/>
      <c r="F272" s="70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6"/>
      <c r="E274" s="75"/>
      <c r="F274" s="74"/>
    </row>
    <row r="275" spans="1:6" x14ac:dyDescent="0.25">
      <c r="A275" s="87"/>
      <c r="B275" s="88"/>
      <c r="C275" s="88"/>
      <c r="D275" s="97"/>
      <c r="E275" s="76"/>
      <c r="F275" s="66"/>
    </row>
    <row r="276" spans="1:6" x14ac:dyDescent="0.25">
      <c r="A276" s="87"/>
      <c r="B276" s="88"/>
      <c r="C276" s="88"/>
      <c r="D276" s="96"/>
      <c r="E276" s="75"/>
      <c r="F276" s="66"/>
    </row>
    <row r="277" spans="1:6" ht="13.8" thickBot="1" x14ac:dyDescent="0.3">
      <c r="A277" s="87"/>
      <c r="B277" s="88"/>
      <c r="C277" s="88"/>
      <c r="D277" s="98"/>
      <c r="E277" s="77"/>
      <c r="F277" s="66"/>
    </row>
    <row r="278" spans="1:6" ht="13.8" thickTop="1" x14ac:dyDescent="0.25"/>
    <row r="281" spans="1:6" x14ac:dyDescent="0.25">
      <c r="A281" s="87"/>
      <c r="B281" s="88"/>
      <c r="C281" s="88"/>
      <c r="D281" s="88"/>
    </row>
    <row r="282" spans="1:6" x14ac:dyDescent="0.25">
      <c r="A282" s="87"/>
      <c r="B282" s="88"/>
      <c r="C282" s="88"/>
      <c r="D282" s="88"/>
    </row>
    <row r="283" spans="1:6" x14ac:dyDescent="0.25">
      <c r="A283" s="87"/>
      <c r="B283" s="89"/>
      <c r="C283" s="90"/>
      <c r="D283" s="90"/>
      <c r="E283" s="69"/>
      <c r="F283" s="70"/>
    </row>
    <row r="284" spans="1:6" x14ac:dyDescent="0.25">
      <c r="A284" s="87"/>
      <c r="B284" s="90"/>
      <c r="C284" s="90"/>
      <c r="D284" s="90"/>
      <c r="E284" s="69"/>
      <c r="F284" s="70"/>
    </row>
    <row r="285" spans="1:6" x14ac:dyDescent="0.25">
      <c r="A285" s="87"/>
      <c r="B285" s="89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90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0"/>
      <c r="C289" s="90"/>
      <c r="D289" s="90"/>
      <c r="E289" s="69"/>
      <c r="F289" s="70"/>
    </row>
    <row r="290" spans="1:6" x14ac:dyDescent="0.25">
      <c r="A290" s="91"/>
      <c r="B290" s="92"/>
      <c r="C290" s="92"/>
      <c r="D290" s="92"/>
      <c r="E290" s="85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90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89"/>
      <c r="C294" s="90"/>
      <c r="D294" s="90"/>
      <c r="E294" s="69"/>
      <c r="F294" s="70"/>
    </row>
    <row r="295" spans="1:6" x14ac:dyDescent="0.25">
      <c r="A295" s="87"/>
      <c r="B295" s="93"/>
      <c r="C295" s="88"/>
      <c r="D295" s="94"/>
      <c r="E295" s="71"/>
      <c r="F295" s="72"/>
    </row>
    <row r="296" spans="1:6" x14ac:dyDescent="0.25">
      <c r="A296" s="87"/>
      <c r="B296" s="88"/>
      <c r="C296" s="88"/>
      <c r="D296" s="88"/>
      <c r="E296" s="69"/>
      <c r="F296" s="70"/>
    </row>
    <row r="297" spans="1:6" x14ac:dyDescent="0.25">
      <c r="A297" s="87"/>
      <c r="B297" s="88"/>
      <c r="C297" s="88"/>
      <c r="D297" s="95"/>
      <c r="E297" s="73"/>
      <c r="F297" s="70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87"/>
      <c r="B299" s="88"/>
      <c r="C299" s="88"/>
      <c r="D299" s="96"/>
      <c r="E299" s="75"/>
      <c r="F299" s="74"/>
    </row>
    <row r="300" spans="1:6" x14ac:dyDescent="0.25">
      <c r="A300" s="99"/>
      <c r="B300" s="88"/>
      <c r="C300" s="88"/>
      <c r="D300" s="97"/>
      <c r="E300" s="76"/>
      <c r="F300" s="66"/>
    </row>
    <row r="301" spans="1:6" x14ac:dyDescent="0.25">
      <c r="A301" s="87"/>
      <c r="B301" s="88"/>
      <c r="C301" s="88"/>
      <c r="D301" s="96"/>
      <c r="E301" s="75"/>
      <c r="F301" s="66"/>
    </row>
    <row r="302" spans="1:6" ht="13.8" thickBot="1" x14ac:dyDescent="0.3">
      <c r="A302" s="87"/>
      <c r="B302" s="88"/>
      <c r="C302" s="88"/>
      <c r="D302" s="98"/>
      <c r="E302" s="77"/>
      <c r="F302" s="66"/>
    </row>
    <row r="303" spans="1:6" ht="13.8" thickTop="1" x14ac:dyDescent="0.25"/>
    <row r="308" spans="1:6" x14ac:dyDescent="0.25">
      <c r="A308" s="87"/>
      <c r="B308" s="88"/>
      <c r="C308" s="88"/>
      <c r="D308" s="88"/>
    </row>
    <row r="309" spans="1:6" x14ac:dyDescent="0.25">
      <c r="A309" s="87"/>
      <c r="B309" s="88"/>
      <c r="C309" s="88"/>
      <c r="D309" s="88"/>
    </row>
    <row r="310" spans="1:6" x14ac:dyDescent="0.25">
      <c r="A310" s="87"/>
      <c r="B310" s="89"/>
      <c r="C310" s="90"/>
      <c r="D310" s="90"/>
      <c r="E310" s="69"/>
      <c r="F310" s="70"/>
    </row>
    <row r="311" spans="1:6" x14ac:dyDescent="0.25">
      <c r="A311" s="87"/>
      <c r="B311" s="90"/>
      <c r="C311" s="90"/>
      <c r="D311" s="90"/>
      <c r="E311" s="69"/>
      <c r="F311" s="70"/>
    </row>
    <row r="312" spans="1:6" x14ac:dyDescent="0.25">
      <c r="A312" s="87"/>
      <c r="B312" s="89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90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0"/>
      <c r="C316" s="90"/>
      <c r="D316" s="90"/>
      <c r="E316" s="69"/>
      <c r="F316" s="70"/>
    </row>
    <row r="317" spans="1:6" x14ac:dyDescent="0.25">
      <c r="A317" s="91"/>
      <c r="B317" s="92"/>
      <c r="C317" s="92"/>
      <c r="D317" s="92"/>
      <c r="E317" s="85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90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89"/>
      <c r="C321" s="90"/>
      <c r="D321" s="90"/>
      <c r="E321" s="69"/>
      <c r="F321" s="70"/>
    </row>
    <row r="322" spans="1:6" x14ac:dyDescent="0.25">
      <c r="A322" s="87"/>
      <c r="B322" s="93"/>
      <c r="C322" s="88"/>
      <c r="D322" s="94"/>
      <c r="E322" s="71"/>
      <c r="F322" s="72"/>
    </row>
    <row r="323" spans="1:6" x14ac:dyDescent="0.25">
      <c r="A323" s="87"/>
      <c r="B323" s="88"/>
      <c r="C323" s="88"/>
      <c r="D323" s="88"/>
      <c r="E323" s="69"/>
      <c r="F323" s="70"/>
    </row>
    <row r="324" spans="1:6" x14ac:dyDescent="0.25">
      <c r="A324" s="87"/>
      <c r="B324" s="88"/>
      <c r="C324" s="88"/>
      <c r="D324" s="95"/>
      <c r="E324" s="73"/>
      <c r="F324" s="70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87"/>
      <c r="B326" s="88"/>
      <c r="C326" s="88"/>
      <c r="D326" s="96"/>
      <c r="E326" s="75"/>
      <c r="F326" s="74"/>
    </row>
    <row r="327" spans="1:6" x14ac:dyDescent="0.25">
      <c r="A327" s="99"/>
      <c r="B327" s="88"/>
      <c r="C327" s="88"/>
      <c r="D327" s="97"/>
      <c r="E327" s="76"/>
      <c r="F327" s="66"/>
    </row>
    <row r="328" spans="1:6" x14ac:dyDescent="0.25">
      <c r="A328" s="87"/>
      <c r="B328" s="88"/>
      <c r="C328" s="88"/>
      <c r="D328" s="96"/>
      <c r="E328" s="75"/>
      <c r="F328" s="66"/>
    </row>
    <row r="329" spans="1:6" ht="13.8" thickBot="1" x14ac:dyDescent="0.3">
      <c r="A329" s="87"/>
      <c r="B329" s="88"/>
      <c r="C329" s="88"/>
      <c r="D329" s="98"/>
      <c r="E329" s="77"/>
      <c r="F329" s="66"/>
    </row>
    <row r="330" spans="1:6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workbookViewId="0">
      <selection activeCell="F17" sqref="F17"/>
    </sheetView>
    <sheetView topLeftCell="A30" workbookViewId="1">
      <selection activeCell="E41" sqref="E41"/>
    </sheetView>
    <sheetView topLeftCell="A30" workbookViewId="2">
      <selection activeCell="E40" sqref="E40"/>
    </sheetView>
    <sheetView topLeftCell="A30" workbookViewId="3">
      <selection activeCell="C42" sqref="C42"/>
    </sheetView>
  </sheetViews>
  <sheetFormatPr defaultColWidth="9.109375" defaultRowHeight="10.199999999999999" x14ac:dyDescent="0.2"/>
  <cols>
    <col min="1" max="1" width="9.109375" style="32"/>
    <col min="2" max="2" width="9.5546875" style="32" bestFit="1" customWidth="1"/>
    <col min="3" max="3" width="12" style="32" bestFit="1" customWidth="1"/>
    <col min="4" max="4" width="8.88671875" style="32" customWidth="1"/>
    <col min="5" max="5" width="12.5546875" style="32" bestFit="1" customWidth="1"/>
    <col min="6" max="6" width="11.33203125" style="32" bestFit="1" customWidth="1"/>
    <col min="7" max="7" width="9.109375" style="2"/>
    <col min="8" max="8" width="9.109375" style="32"/>
    <col min="9" max="9" width="10.5546875" style="32" bestFit="1" customWidth="1"/>
    <col min="10" max="10" width="9.109375" style="32"/>
    <col min="11" max="11" width="11.33203125" style="32" bestFit="1" customWidth="1"/>
    <col min="12" max="12" width="11.33203125" style="32" customWidth="1"/>
    <col min="13" max="13" width="9.33203125" style="32" bestFit="1" customWidth="1"/>
    <col min="14" max="14" width="10.109375" style="32" customWidth="1"/>
    <col min="15" max="15" width="11" style="32" bestFit="1" customWidth="1"/>
    <col min="16" max="16" width="9.33203125" style="32" bestFit="1" customWidth="1"/>
    <col min="17" max="18" width="12.6640625" style="32" bestFit="1" customWidth="1"/>
    <col min="19" max="20" width="9.109375" style="32"/>
    <col min="21" max="21" width="10.6640625" style="32" bestFit="1" customWidth="1"/>
    <col min="22" max="22" width="9.109375" style="32"/>
    <col min="23" max="24" width="11.33203125" style="32" bestFit="1" customWidth="1"/>
    <col min="25" max="26" width="9.109375" style="32"/>
    <col min="27" max="27" width="10.6640625" style="32" bestFit="1" customWidth="1"/>
    <col min="28" max="28" width="9.109375" style="32"/>
    <col min="29" max="30" width="11.33203125" style="32" bestFit="1" customWidth="1"/>
    <col min="31" max="16384" width="9.109375" style="32"/>
  </cols>
  <sheetData>
    <row r="1" spans="1:7" x14ac:dyDescent="0.2">
      <c r="A1" s="37"/>
    </row>
    <row r="2" spans="1:7" x14ac:dyDescent="0.2">
      <c r="A2" s="2"/>
      <c r="B2" s="12" t="s">
        <v>49</v>
      </c>
      <c r="C2" s="205"/>
      <c r="D2" s="12" t="s">
        <v>50</v>
      </c>
      <c r="E2" s="12"/>
      <c r="F2" s="4"/>
    </row>
    <row r="3" spans="1:7" x14ac:dyDescent="0.2">
      <c r="A3" s="39" t="s">
        <v>12</v>
      </c>
      <c r="B3" s="39" t="s">
        <v>21</v>
      </c>
      <c r="C3" s="39" t="s">
        <v>22</v>
      </c>
      <c r="D3" s="39" t="s">
        <v>21</v>
      </c>
      <c r="E3" s="39" t="s">
        <v>22</v>
      </c>
      <c r="F3" s="6"/>
      <c r="G3" s="25"/>
    </row>
    <row r="4" spans="1:7" x14ac:dyDescent="0.2">
      <c r="A4" s="41">
        <v>1</v>
      </c>
      <c r="B4" s="11">
        <v>40803</v>
      </c>
      <c r="C4" s="11">
        <v>40714</v>
      </c>
      <c r="D4" s="11">
        <v>37694</v>
      </c>
      <c r="E4" s="11">
        <v>35000</v>
      </c>
      <c r="F4" s="25">
        <f>+E4+C4-D4-B4</f>
        <v>-2783</v>
      </c>
      <c r="G4" s="25"/>
    </row>
    <row r="5" spans="1:7" x14ac:dyDescent="0.2">
      <c r="A5" s="41">
        <v>2</v>
      </c>
      <c r="B5" s="11">
        <v>41335</v>
      </c>
      <c r="C5" s="11">
        <v>40714</v>
      </c>
      <c r="D5" s="11">
        <v>42690</v>
      </c>
      <c r="E5" s="11">
        <v>35000</v>
      </c>
      <c r="F5" s="25">
        <f t="shared" ref="F5:F34" si="0">+E5+C5-D5-B5</f>
        <v>-8311</v>
      </c>
      <c r="G5" s="25"/>
    </row>
    <row r="6" spans="1:7" x14ac:dyDescent="0.2">
      <c r="A6" s="41">
        <v>3</v>
      </c>
      <c r="B6" s="11">
        <v>39966</v>
      </c>
      <c r="C6" s="11">
        <v>40714</v>
      </c>
      <c r="D6" s="11">
        <v>41584</v>
      </c>
      <c r="E6" s="11">
        <v>40000</v>
      </c>
      <c r="F6" s="25">
        <f t="shared" si="0"/>
        <v>-836</v>
      </c>
      <c r="G6" s="25"/>
    </row>
    <row r="7" spans="1:7" x14ac:dyDescent="0.2">
      <c r="A7" s="41">
        <v>4</v>
      </c>
      <c r="B7" s="11">
        <v>41167</v>
      </c>
      <c r="C7" s="11">
        <v>40714</v>
      </c>
      <c r="D7" s="11">
        <v>39857</v>
      </c>
      <c r="E7" s="11">
        <v>40000</v>
      </c>
      <c r="F7" s="25">
        <f t="shared" si="0"/>
        <v>-310</v>
      </c>
      <c r="G7" s="25"/>
    </row>
    <row r="8" spans="1:7" x14ac:dyDescent="0.2">
      <c r="A8" s="41">
        <v>5</v>
      </c>
      <c r="B8" s="11">
        <v>44360</v>
      </c>
      <c r="C8" s="11">
        <v>43714</v>
      </c>
      <c r="D8" s="11">
        <v>39563</v>
      </c>
      <c r="E8" s="11">
        <v>40000</v>
      </c>
      <c r="F8" s="25">
        <f t="shared" si="0"/>
        <v>-209</v>
      </c>
      <c r="G8" s="25"/>
    </row>
    <row r="9" spans="1:7" x14ac:dyDescent="0.2">
      <c r="A9" s="41">
        <v>6</v>
      </c>
      <c r="B9" s="11">
        <v>41924</v>
      </c>
      <c r="C9" s="11">
        <v>43713</v>
      </c>
      <c r="D9" s="11">
        <v>36834</v>
      </c>
      <c r="E9" s="11">
        <v>39999</v>
      </c>
      <c r="F9" s="25">
        <f t="shared" si="0"/>
        <v>4954</v>
      </c>
      <c r="G9" s="25"/>
    </row>
    <row r="10" spans="1:7" x14ac:dyDescent="0.2">
      <c r="A10" s="41">
        <v>7</v>
      </c>
      <c r="B10" s="11">
        <v>41447</v>
      </c>
      <c r="C10" s="11">
        <v>43714</v>
      </c>
      <c r="D10" s="11">
        <v>35036</v>
      </c>
      <c r="E10" s="11">
        <v>38000</v>
      </c>
      <c r="F10" s="25">
        <f t="shared" si="0"/>
        <v>5231</v>
      </c>
      <c r="G10" s="25"/>
    </row>
    <row r="11" spans="1:7" x14ac:dyDescent="0.2">
      <c r="A11" s="41">
        <v>8</v>
      </c>
      <c r="B11" s="11">
        <v>36290</v>
      </c>
      <c r="C11" s="11">
        <v>40000</v>
      </c>
      <c r="D11" s="11">
        <v>32619</v>
      </c>
      <c r="E11" s="11">
        <v>34000</v>
      </c>
      <c r="F11" s="25">
        <f t="shared" si="0"/>
        <v>5091</v>
      </c>
      <c r="G11" s="25"/>
    </row>
    <row r="12" spans="1:7" x14ac:dyDescent="0.2">
      <c r="A12" s="41">
        <v>9</v>
      </c>
      <c r="B12" s="11">
        <v>39937</v>
      </c>
      <c r="C12" s="11">
        <v>38777</v>
      </c>
      <c r="D12" s="11">
        <v>32705</v>
      </c>
      <c r="E12" s="11">
        <v>31047</v>
      </c>
      <c r="F12" s="25">
        <f t="shared" si="0"/>
        <v>-2818</v>
      </c>
      <c r="G12" s="25"/>
    </row>
    <row r="13" spans="1:7" x14ac:dyDescent="0.2">
      <c r="A13" s="41">
        <v>10</v>
      </c>
      <c r="B13" s="11">
        <v>39338</v>
      </c>
      <c r="C13" s="11">
        <v>38777</v>
      </c>
      <c r="D13" s="11">
        <v>31137</v>
      </c>
      <c r="E13" s="11">
        <v>31047</v>
      </c>
      <c r="F13" s="25">
        <f t="shared" si="0"/>
        <v>-651</v>
      </c>
      <c r="G13" s="25"/>
    </row>
    <row r="14" spans="1:7" x14ac:dyDescent="0.2">
      <c r="A14" s="41">
        <v>11</v>
      </c>
      <c r="B14" s="11"/>
      <c r="C14" s="11"/>
      <c r="D14" s="11"/>
      <c r="E14" s="11"/>
      <c r="F14" s="25">
        <f t="shared" si="0"/>
        <v>0</v>
      </c>
      <c r="G14" s="25"/>
    </row>
    <row r="15" spans="1:7" x14ac:dyDescent="0.2">
      <c r="A15" s="41">
        <v>12</v>
      </c>
      <c r="B15" s="11"/>
      <c r="C15" s="11"/>
      <c r="D15" s="11"/>
      <c r="E15" s="11"/>
      <c r="F15" s="25">
        <f t="shared" si="0"/>
        <v>0</v>
      </c>
      <c r="G15" s="25"/>
    </row>
    <row r="16" spans="1:7" x14ac:dyDescent="0.2">
      <c r="A16" s="41">
        <v>13</v>
      </c>
      <c r="B16" s="11"/>
      <c r="C16" s="11"/>
      <c r="D16" s="11"/>
      <c r="E16" s="11"/>
      <c r="F16" s="25">
        <f t="shared" si="0"/>
        <v>0</v>
      </c>
      <c r="G16" s="25"/>
    </row>
    <row r="17" spans="1:7" x14ac:dyDescent="0.2">
      <c r="A17" s="41">
        <v>14</v>
      </c>
      <c r="B17" s="11"/>
      <c r="C17" s="11"/>
      <c r="D17" s="11"/>
      <c r="E17" s="11"/>
      <c r="F17" s="25">
        <f t="shared" si="0"/>
        <v>0</v>
      </c>
      <c r="G17" s="25"/>
    </row>
    <row r="18" spans="1:7" x14ac:dyDescent="0.2">
      <c r="A18" s="41">
        <v>15</v>
      </c>
      <c r="B18" s="11"/>
      <c r="C18" s="11"/>
      <c r="D18" s="11"/>
      <c r="E18" s="11"/>
      <c r="F18" s="25">
        <f t="shared" si="0"/>
        <v>0</v>
      </c>
      <c r="G18" s="25"/>
    </row>
    <row r="19" spans="1:7" x14ac:dyDescent="0.2">
      <c r="A19" s="41">
        <v>16</v>
      </c>
      <c r="B19" s="11"/>
      <c r="C19" s="11"/>
      <c r="D19" s="11"/>
      <c r="E19" s="11"/>
      <c r="F19" s="25">
        <f t="shared" si="0"/>
        <v>0</v>
      </c>
      <c r="G19" s="25"/>
    </row>
    <row r="20" spans="1:7" x14ac:dyDescent="0.2">
      <c r="A20" s="41">
        <v>17</v>
      </c>
      <c r="B20" s="11"/>
      <c r="C20" s="11"/>
      <c r="D20" s="11"/>
      <c r="E20" s="11"/>
      <c r="F20" s="25">
        <f t="shared" si="0"/>
        <v>0</v>
      </c>
      <c r="G20" s="25"/>
    </row>
    <row r="21" spans="1:7" x14ac:dyDescent="0.2">
      <c r="A21" s="41">
        <v>18</v>
      </c>
      <c r="B21" s="11"/>
      <c r="C21" s="11"/>
      <c r="D21" s="11"/>
      <c r="E21" s="11"/>
      <c r="F21" s="25">
        <f t="shared" si="0"/>
        <v>0</v>
      </c>
      <c r="G21" s="25"/>
    </row>
    <row r="22" spans="1:7" x14ac:dyDescent="0.2">
      <c r="A22" s="41">
        <v>19</v>
      </c>
      <c r="B22" s="11"/>
      <c r="C22" s="11"/>
      <c r="D22" s="11"/>
      <c r="E22" s="11"/>
      <c r="F22" s="25">
        <f t="shared" si="0"/>
        <v>0</v>
      </c>
      <c r="G22" s="25"/>
    </row>
    <row r="23" spans="1:7" x14ac:dyDescent="0.2">
      <c r="A23" s="41">
        <v>20</v>
      </c>
      <c r="B23" s="11"/>
      <c r="C23" s="11"/>
      <c r="D23" s="11"/>
      <c r="E23" s="11"/>
      <c r="F23" s="25">
        <f t="shared" si="0"/>
        <v>0</v>
      </c>
      <c r="G23" s="25"/>
    </row>
    <row r="24" spans="1:7" x14ac:dyDescent="0.2">
      <c r="A24" s="41">
        <v>21</v>
      </c>
      <c r="B24" s="11"/>
      <c r="C24" s="11"/>
      <c r="D24" s="11"/>
      <c r="E24" s="11"/>
      <c r="F24" s="25">
        <f t="shared" si="0"/>
        <v>0</v>
      </c>
      <c r="G24" s="25"/>
    </row>
    <row r="25" spans="1:7" x14ac:dyDescent="0.2">
      <c r="A25" s="41">
        <v>22</v>
      </c>
      <c r="B25" s="11"/>
      <c r="C25" s="11"/>
      <c r="D25" s="11"/>
      <c r="E25" s="11"/>
      <c r="F25" s="25">
        <f t="shared" si="0"/>
        <v>0</v>
      </c>
      <c r="G25" s="25"/>
    </row>
    <row r="26" spans="1:7" x14ac:dyDescent="0.2">
      <c r="A26" s="41">
        <v>23</v>
      </c>
      <c r="B26" s="11"/>
      <c r="C26" s="11"/>
      <c r="D26" s="11"/>
      <c r="E26" s="11"/>
      <c r="F26" s="25">
        <f t="shared" si="0"/>
        <v>0</v>
      </c>
    </row>
    <row r="27" spans="1:7" x14ac:dyDescent="0.2">
      <c r="A27" s="41">
        <v>24</v>
      </c>
      <c r="B27" s="11"/>
      <c r="C27" s="11"/>
      <c r="D27" s="11"/>
      <c r="E27" s="11"/>
      <c r="F27" s="25">
        <f t="shared" si="0"/>
        <v>0</v>
      </c>
    </row>
    <row r="28" spans="1:7" x14ac:dyDescent="0.2">
      <c r="A28" s="41">
        <v>25</v>
      </c>
      <c r="B28" s="11"/>
      <c r="C28" s="11"/>
      <c r="D28" s="11"/>
      <c r="E28" s="11"/>
      <c r="F28" s="25">
        <f t="shared" si="0"/>
        <v>0</v>
      </c>
    </row>
    <row r="29" spans="1:7" x14ac:dyDescent="0.2">
      <c r="A29" s="41">
        <v>26</v>
      </c>
      <c r="B29" s="11"/>
      <c r="C29" s="11"/>
      <c r="D29" s="11"/>
      <c r="E29" s="11"/>
      <c r="F29" s="25">
        <f t="shared" si="0"/>
        <v>0</v>
      </c>
    </row>
    <row r="30" spans="1:7" x14ac:dyDescent="0.2">
      <c r="A30" s="41">
        <v>27</v>
      </c>
      <c r="B30" s="11"/>
      <c r="C30" s="11"/>
      <c r="D30" s="11"/>
      <c r="E30" s="11"/>
      <c r="F30" s="25">
        <f t="shared" si="0"/>
        <v>0</v>
      </c>
    </row>
    <row r="31" spans="1:7" x14ac:dyDescent="0.2">
      <c r="A31" s="41">
        <v>28</v>
      </c>
      <c r="B31" s="11"/>
      <c r="C31" s="11"/>
      <c r="D31" s="11"/>
      <c r="E31" s="11"/>
      <c r="F31" s="25">
        <f t="shared" si="0"/>
        <v>0</v>
      </c>
    </row>
    <row r="32" spans="1:7" x14ac:dyDescent="0.2">
      <c r="A32" s="41">
        <v>29</v>
      </c>
      <c r="B32" s="11"/>
      <c r="C32" s="11"/>
      <c r="D32" s="11"/>
      <c r="E32" s="11"/>
      <c r="F32" s="25">
        <f t="shared" si="0"/>
        <v>0</v>
      </c>
    </row>
    <row r="33" spans="1:7" x14ac:dyDescent="0.2">
      <c r="A33" s="41">
        <v>30</v>
      </c>
      <c r="B33" s="11"/>
      <c r="C33" s="11"/>
      <c r="D33" s="11"/>
      <c r="E33" s="11"/>
      <c r="F33" s="25">
        <f t="shared" si="0"/>
        <v>0</v>
      </c>
    </row>
    <row r="34" spans="1:7" x14ac:dyDescent="0.2">
      <c r="A34" s="41">
        <v>31</v>
      </c>
      <c r="B34" s="11"/>
      <c r="C34" s="11"/>
      <c r="D34" s="11"/>
      <c r="E34" s="11"/>
      <c r="F34" s="25">
        <f t="shared" si="0"/>
        <v>0</v>
      </c>
    </row>
    <row r="35" spans="1:7" x14ac:dyDescent="0.2">
      <c r="A35" s="41"/>
      <c r="B35" s="11">
        <f>SUM(B4:B34)</f>
        <v>406567</v>
      </c>
      <c r="C35" s="11">
        <f>SUM(C4:C34)</f>
        <v>411551</v>
      </c>
      <c r="D35" s="11">
        <f>SUM(D4:D34)</f>
        <v>369719</v>
      </c>
      <c r="E35" s="11">
        <f>SUM(E4:E34)</f>
        <v>364093</v>
      </c>
      <c r="F35" s="11">
        <f>+E35-D35+C35-B35</f>
        <v>-642</v>
      </c>
    </row>
    <row r="36" spans="1:7" x14ac:dyDescent="0.2">
      <c r="A36" s="45"/>
      <c r="C36" s="14">
        <f>+C35-B35</f>
        <v>4984</v>
      </c>
      <c r="D36" s="14"/>
      <c r="E36" s="14">
        <f>+E35-D35</f>
        <v>-5626</v>
      </c>
      <c r="F36" s="47"/>
    </row>
    <row r="37" spans="1:7" x14ac:dyDescent="0.2">
      <c r="C37" s="15">
        <f>+summary!P11</f>
        <v>3.17</v>
      </c>
      <c r="D37" s="15"/>
      <c r="E37" s="15">
        <f>+C37</f>
        <v>3.17</v>
      </c>
      <c r="F37" s="24"/>
    </row>
    <row r="38" spans="1:7" x14ac:dyDescent="0.2">
      <c r="C38" s="48">
        <f>+C37*C36</f>
        <v>15799.279999999999</v>
      </c>
      <c r="D38" s="47"/>
      <c r="E38" s="48">
        <f>+E37*E36</f>
        <v>-17834.419999999998</v>
      </c>
      <c r="F38" s="46">
        <f>+E38+C38</f>
        <v>-2035.1399999999994</v>
      </c>
    </row>
    <row r="39" spans="1:7" x14ac:dyDescent="0.2">
      <c r="C39" s="47"/>
      <c r="D39" s="47"/>
      <c r="E39" s="47"/>
      <c r="F39" s="24"/>
    </row>
    <row r="40" spans="1:7" x14ac:dyDescent="0.2">
      <c r="A40" s="57">
        <v>37042</v>
      </c>
      <c r="C40" s="417">
        <v>2444005.89</v>
      </c>
      <c r="D40" s="111"/>
      <c r="E40" s="417">
        <v>-2072427.18</v>
      </c>
      <c r="F40" s="385">
        <f>+E40+C40</f>
        <v>371578.7100000002</v>
      </c>
      <c r="G40" s="25"/>
    </row>
    <row r="41" spans="1:7" x14ac:dyDescent="0.2">
      <c r="A41" s="57">
        <v>37052</v>
      </c>
      <c r="C41" s="106">
        <f>+C40+C38</f>
        <v>2459805.17</v>
      </c>
      <c r="D41" s="106"/>
      <c r="E41" s="106">
        <f>+E40+E38</f>
        <v>-2090261.5999999999</v>
      </c>
      <c r="F41" s="106">
        <f>+E41+C41</f>
        <v>369543.57000000007</v>
      </c>
      <c r="G41" s="25"/>
    </row>
    <row r="42" spans="1:7" x14ac:dyDescent="0.2">
      <c r="G42" s="25"/>
    </row>
    <row r="43" spans="1:7" x14ac:dyDescent="0.2">
      <c r="A43" s="41"/>
      <c r="B43" s="11"/>
      <c r="C43" s="11"/>
      <c r="D43" s="11"/>
      <c r="E43" s="11"/>
      <c r="F43" s="11"/>
      <c r="G43" s="25"/>
    </row>
    <row r="44" spans="1:7" ht="13.2" x14ac:dyDescent="0.25">
      <c r="A44" s="41"/>
      <c r="B44" s="11"/>
      <c r="C44" s="277"/>
      <c r="D44" s="11"/>
      <c r="E44" s="11"/>
      <c r="F44" s="11"/>
      <c r="G44" s="25"/>
    </row>
    <row r="45" spans="1:7" x14ac:dyDescent="0.2">
      <c r="A45" s="41"/>
      <c r="B45" s="11"/>
      <c r="C45" s="11"/>
      <c r="D45" s="11"/>
      <c r="E45" s="11"/>
      <c r="F45" s="11"/>
      <c r="G45" s="25"/>
    </row>
    <row r="46" spans="1:7" x14ac:dyDescent="0.2">
      <c r="A46" s="41"/>
      <c r="B46" s="11"/>
      <c r="C46" s="11"/>
      <c r="D46" s="11"/>
      <c r="E46" s="11"/>
      <c r="F46" s="11"/>
      <c r="G46" s="25"/>
    </row>
    <row r="47" spans="1:7" x14ac:dyDescent="0.2">
      <c r="A47" s="41"/>
      <c r="B47" s="11"/>
      <c r="C47" s="11"/>
      <c r="D47" s="11"/>
      <c r="E47" s="11"/>
      <c r="F47" s="11"/>
      <c r="G47" s="25"/>
    </row>
    <row r="48" spans="1:7" x14ac:dyDescent="0.2">
      <c r="A48" s="41"/>
      <c r="B48" s="11"/>
      <c r="C48" s="11"/>
      <c r="D48" s="11"/>
      <c r="E48" s="11"/>
      <c r="F48" s="11"/>
      <c r="G48" s="25"/>
    </row>
    <row r="49" spans="1:7" x14ac:dyDescent="0.2">
      <c r="A49" s="41"/>
      <c r="B49" s="11"/>
      <c r="C49" s="11"/>
      <c r="D49" s="11"/>
      <c r="E49" s="11"/>
      <c r="F49" s="11"/>
      <c r="G49" s="25"/>
    </row>
    <row r="50" spans="1:7" x14ac:dyDescent="0.2">
      <c r="A50" s="41"/>
      <c r="B50" s="11"/>
      <c r="C50" s="11"/>
      <c r="D50" s="11"/>
      <c r="E50" s="11"/>
      <c r="F50" s="11"/>
      <c r="G50" s="25"/>
    </row>
    <row r="51" spans="1:7" x14ac:dyDescent="0.2">
      <c r="A51" s="41"/>
      <c r="B51" s="11"/>
      <c r="C51" s="11"/>
      <c r="D51" s="11"/>
      <c r="E51" s="11"/>
      <c r="F51" s="11"/>
      <c r="G51" s="25"/>
    </row>
    <row r="52" spans="1:7" x14ac:dyDescent="0.2">
      <c r="A52" s="41"/>
      <c r="B52" s="11"/>
      <c r="C52" s="11"/>
      <c r="D52" s="11"/>
      <c r="E52" s="11"/>
      <c r="F52" s="11"/>
      <c r="G52" s="25"/>
    </row>
    <row r="53" spans="1:7" x14ac:dyDescent="0.2">
      <c r="A53" s="41"/>
      <c r="B53" s="11"/>
      <c r="C53" s="11"/>
      <c r="D53" s="11"/>
      <c r="E53" s="11"/>
      <c r="F53" s="11"/>
      <c r="G53" s="25"/>
    </row>
    <row r="54" spans="1:7" x14ac:dyDescent="0.2">
      <c r="A54" s="41"/>
      <c r="B54" s="11"/>
      <c r="C54" s="11"/>
      <c r="D54" s="11"/>
      <c r="E54" s="11"/>
      <c r="F54" s="11"/>
      <c r="G54" s="25"/>
    </row>
    <row r="55" spans="1:7" x14ac:dyDescent="0.2">
      <c r="A55" s="41"/>
      <c r="B55" s="11"/>
      <c r="C55" s="11"/>
      <c r="D55" s="11"/>
      <c r="E55" s="11"/>
      <c r="F55" s="11"/>
      <c r="G55" s="25"/>
    </row>
    <row r="56" spans="1:7" x14ac:dyDescent="0.2">
      <c r="A56" s="41"/>
      <c r="B56" s="11"/>
      <c r="C56" s="11"/>
      <c r="D56" s="11"/>
      <c r="E56" s="11"/>
      <c r="F56" s="11"/>
      <c r="G56" s="25"/>
    </row>
    <row r="57" spans="1:7" x14ac:dyDescent="0.2">
      <c r="A57" s="41"/>
      <c r="B57" s="11"/>
      <c r="C57" s="11"/>
      <c r="D57" s="11"/>
      <c r="E57" s="11"/>
      <c r="F57" s="11"/>
      <c r="G57" s="25"/>
    </row>
    <row r="58" spans="1:7" x14ac:dyDescent="0.2">
      <c r="A58" s="41"/>
      <c r="B58" s="11"/>
      <c r="C58" s="11"/>
      <c r="D58" s="11"/>
      <c r="E58" s="11"/>
      <c r="F58" s="11"/>
      <c r="G58" s="25"/>
    </row>
    <row r="59" spans="1:7" x14ac:dyDescent="0.2">
      <c r="A59" s="41"/>
      <c r="B59" s="11"/>
      <c r="C59" s="11"/>
      <c r="D59" s="11"/>
      <c r="E59" s="11"/>
      <c r="F59" s="11"/>
      <c r="G59" s="25"/>
    </row>
    <row r="60" spans="1:7" x14ac:dyDescent="0.2">
      <c r="A60" s="41"/>
      <c r="B60" s="11"/>
      <c r="C60" s="11"/>
      <c r="D60" s="11"/>
      <c r="E60" s="11"/>
      <c r="F60" s="11"/>
      <c r="G60" s="25"/>
    </row>
    <row r="61" spans="1:7" x14ac:dyDescent="0.2">
      <c r="A61" s="41"/>
      <c r="B61" s="11"/>
      <c r="C61" s="11"/>
      <c r="D61" s="11"/>
      <c r="E61" s="11"/>
      <c r="F61" s="11"/>
      <c r="G61" s="25"/>
    </row>
    <row r="62" spans="1:7" x14ac:dyDescent="0.2">
      <c r="A62" s="41"/>
      <c r="B62" s="11"/>
      <c r="C62" s="11"/>
      <c r="D62" s="11"/>
      <c r="E62" s="11"/>
      <c r="F62" s="11"/>
      <c r="G62" s="25"/>
    </row>
    <row r="63" spans="1:7" x14ac:dyDescent="0.2">
      <c r="A63" s="41"/>
      <c r="B63" s="11"/>
      <c r="C63" s="11"/>
      <c r="D63" s="11"/>
      <c r="E63" s="11"/>
      <c r="F63" s="11"/>
    </row>
    <row r="64" spans="1:7" x14ac:dyDescent="0.2">
      <c r="A64" s="41"/>
      <c r="B64" s="11"/>
      <c r="C64" s="11"/>
      <c r="D64" s="11"/>
      <c r="E64" s="11"/>
      <c r="F64" s="11"/>
    </row>
    <row r="65" spans="1:6" x14ac:dyDescent="0.2">
      <c r="A65" s="41"/>
      <c r="B65" s="11"/>
      <c r="C65" s="11"/>
      <c r="D65" s="11"/>
      <c r="E65" s="11"/>
      <c r="F65" s="11"/>
    </row>
    <row r="66" spans="1:6" x14ac:dyDescent="0.2">
      <c r="A66" s="41"/>
      <c r="B66" s="11"/>
      <c r="C66" s="11"/>
      <c r="D66" s="11"/>
      <c r="E66" s="11"/>
      <c r="F66" s="11"/>
    </row>
    <row r="67" spans="1:6" x14ac:dyDescent="0.2">
      <c r="A67" s="41"/>
      <c r="B67" s="11"/>
      <c r="C67" s="11"/>
      <c r="D67" s="11"/>
      <c r="E67" s="11"/>
      <c r="F67" s="11"/>
    </row>
    <row r="68" spans="1:6" x14ac:dyDescent="0.2">
      <c r="A68" s="41"/>
      <c r="B68" s="11"/>
      <c r="C68" s="11"/>
      <c r="D68" s="11"/>
      <c r="E68" s="11"/>
      <c r="F68" s="11"/>
    </row>
    <row r="69" spans="1:6" x14ac:dyDescent="0.2">
      <c r="A69" s="41"/>
      <c r="B69" s="11"/>
      <c r="C69" s="11"/>
      <c r="D69" s="11"/>
      <c r="E69" s="11"/>
      <c r="F69" s="11"/>
    </row>
    <row r="70" spans="1:6" x14ac:dyDescent="0.2">
      <c r="A70" s="41"/>
      <c r="B70" s="11"/>
      <c r="C70" s="11"/>
      <c r="D70" s="11"/>
      <c r="E70" s="11"/>
      <c r="F70" s="11"/>
    </row>
    <row r="71" spans="1:6" x14ac:dyDescent="0.2">
      <c r="A71" s="41"/>
      <c r="B71" s="11"/>
      <c r="C71" s="11"/>
      <c r="D71" s="11"/>
      <c r="E71" s="11"/>
      <c r="F71" s="11"/>
    </row>
    <row r="72" spans="1:6" x14ac:dyDescent="0.2">
      <c r="A72" s="45"/>
      <c r="C72" s="47"/>
      <c r="D72" s="47"/>
      <c r="E72" s="16"/>
      <c r="F72" s="47"/>
    </row>
    <row r="73" spans="1:6" x14ac:dyDescent="0.2">
      <c r="C73" s="47"/>
      <c r="D73" s="47"/>
      <c r="E73" s="47"/>
      <c r="F73" s="47"/>
    </row>
    <row r="74" spans="1:6" x14ac:dyDescent="0.2">
      <c r="C74" s="25"/>
      <c r="E74" s="25"/>
    </row>
    <row r="75" spans="1:6" x14ac:dyDescent="0.2">
      <c r="C75" s="15"/>
      <c r="E75" s="15"/>
    </row>
    <row r="76" spans="1:6" x14ac:dyDescent="0.2">
      <c r="C76" s="15"/>
    </row>
    <row r="80" spans="1:6" x14ac:dyDescent="0.2">
      <c r="A80" s="135"/>
    </row>
    <row r="81" spans="1:6" x14ac:dyDescent="0.2">
      <c r="A81" s="2"/>
      <c r="B81" s="2"/>
      <c r="D81" s="4"/>
      <c r="E81" s="4"/>
      <c r="F81" s="4"/>
    </row>
    <row r="82" spans="1:6" x14ac:dyDescent="0.2">
      <c r="A82" s="39"/>
      <c r="B82" s="6"/>
      <c r="C82" s="6"/>
      <c r="D82" s="6"/>
      <c r="E82" s="6"/>
      <c r="F82" s="6"/>
    </row>
    <row r="83" spans="1:6" x14ac:dyDescent="0.2">
      <c r="A83" s="41"/>
      <c r="B83" s="11"/>
      <c r="C83" s="11"/>
      <c r="D83" s="11"/>
      <c r="E83" s="11"/>
      <c r="F83" s="11"/>
    </row>
    <row r="84" spans="1:6" x14ac:dyDescent="0.2">
      <c r="A84" s="41"/>
      <c r="B84" s="11"/>
      <c r="C84" s="11"/>
      <c r="D84" s="11"/>
      <c r="E84" s="11"/>
      <c r="F84" s="11"/>
    </row>
    <row r="85" spans="1:6" x14ac:dyDescent="0.2">
      <c r="A85" s="41"/>
      <c r="B85" s="11"/>
      <c r="C85" s="11"/>
      <c r="D85" s="11"/>
      <c r="E85" s="11"/>
      <c r="F85" s="11"/>
    </row>
    <row r="86" spans="1:6" x14ac:dyDescent="0.2">
      <c r="A86" s="41"/>
      <c r="B86" s="11"/>
      <c r="C86" s="11"/>
      <c r="D86" s="11"/>
      <c r="E86" s="11"/>
      <c r="F86" s="11"/>
    </row>
    <row r="87" spans="1:6" x14ac:dyDescent="0.2">
      <c r="A87" s="41"/>
      <c r="B87" s="11"/>
      <c r="C87" s="11"/>
      <c r="D87" s="11"/>
      <c r="E87" s="11"/>
      <c r="F87" s="11"/>
    </row>
    <row r="88" spans="1:6" x14ac:dyDescent="0.2">
      <c r="A88" s="41"/>
      <c r="B88" s="11"/>
      <c r="C88" s="11"/>
      <c r="D88" s="11"/>
      <c r="E88" s="11"/>
      <c r="F88" s="11"/>
    </row>
    <row r="89" spans="1:6" x14ac:dyDescent="0.2">
      <c r="A89" s="41"/>
      <c r="B89" s="11"/>
      <c r="C89" s="11"/>
      <c r="D89" s="11"/>
      <c r="E89" s="11"/>
      <c r="F89" s="11"/>
    </row>
    <row r="90" spans="1:6" x14ac:dyDescent="0.2">
      <c r="A90" s="41"/>
      <c r="B90" s="11"/>
      <c r="C90" s="11"/>
      <c r="D90" s="11"/>
      <c r="E90" s="11"/>
      <c r="F90" s="11"/>
    </row>
    <row r="91" spans="1:6" x14ac:dyDescent="0.2">
      <c r="A91" s="41"/>
      <c r="B91" s="11"/>
      <c r="C91" s="11"/>
      <c r="D91" s="11"/>
      <c r="E91" s="11"/>
      <c r="F91" s="11"/>
    </row>
    <row r="92" spans="1:6" x14ac:dyDescent="0.2">
      <c r="A92" s="41"/>
      <c r="B92" s="11"/>
      <c r="C92" s="11"/>
      <c r="D92" s="11"/>
      <c r="E92" s="11"/>
      <c r="F92" s="11"/>
    </row>
    <row r="93" spans="1:6" x14ac:dyDescent="0.2">
      <c r="A93" s="41"/>
      <c r="B93" s="11"/>
      <c r="C93" s="11"/>
      <c r="D93" s="11"/>
      <c r="E93" s="11"/>
      <c r="F93" s="11"/>
    </row>
    <row r="94" spans="1:6" x14ac:dyDescent="0.2">
      <c r="A94" s="41"/>
      <c r="B94" s="11"/>
      <c r="C94" s="11"/>
      <c r="D94" s="11"/>
      <c r="E94" s="11"/>
      <c r="F94" s="11"/>
    </row>
    <row r="95" spans="1:6" x14ac:dyDescent="0.2">
      <c r="A95" s="41"/>
      <c r="B95" s="11"/>
      <c r="C95" s="11"/>
      <c r="D95" s="11"/>
      <c r="E95" s="11"/>
      <c r="F95" s="11"/>
    </row>
    <row r="96" spans="1:6" x14ac:dyDescent="0.2">
      <c r="A96" s="41"/>
      <c r="B96" s="11"/>
      <c r="C96" s="11"/>
      <c r="D96" s="11"/>
      <c r="E96" s="11"/>
      <c r="F96" s="11"/>
    </row>
    <row r="97" spans="1:6" x14ac:dyDescent="0.2">
      <c r="A97" s="41"/>
      <c r="B97" s="11"/>
      <c r="C97" s="11"/>
      <c r="D97" s="11"/>
      <c r="E97" s="11"/>
      <c r="F97" s="11"/>
    </row>
    <row r="98" spans="1:6" x14ac:dyDescent="0.2">
      <c r="A98" s="41"/>
      <c r="B98" s="11"/>
      <c r="C98" s="11"/>
      <c r="D98" s="11"/>
      <c r="E98" s="11"/>
      <c r="F98" s="11"/>
    </row>
    <row r="99" spans="1:6" x14ac:dyDescent="0.2">
      <c r="A99" s="41"/>
      <c r="B99" s="11"/>
      <c r="C99" s="11"/>
      <c r="D99" s="11"/>
      <c r="E99" s="11"/>
      <c r="F99" s="11"/>
    </row>
    <row r="100" spans="1:6" x14ac:dyDescent="0.2">
      <c r="A100" s="41"/>
      <c r="B100" s="11"/>
      <c r="C100" s="11"/>
      <c r="D100" s="11"/>
      <c r="E100" s="11"/>
      <c r="F100" s="11"/>
    </row>
    <row r="101" spans="1:6" x14ac:dyDescent="0.2">
      <c r="A101" s="41"/>
      <c r="B101" s="11"/>
      <c r="C101" s="11"/>
      <c r="D101" s="11"/>
      <c r="E101" s="11"/>
      <c r="F101" s="11"/>
    </row>
    <row r="102" spans="1:6" x14ac:dyDescent="0.2">
      <c r="A102" s="41"/>
      <c r="B102" s="11"/>
      <c r="C102" s="11"/>
      <c r="D102" s="11"/>
      <c r="E102" s="11"/>
      <c r="F102" s="11"/>
    </row>
    <row r="103" spans="1:6" x14ac:dyDescent="0.2">
      <c r="A103" s="41"/>
      <c r="B103" s="11"/>
      <c r="C103" s="11"/>
      <c r="D103" s="11"/>
      <c r="E103" s="11"/>
      <c r="F103" s="11"/>
    </row>
    <row r="104" spans="1:6" x14ac:dyDescent="0.2">
      <c r="A104" s="41"/>
      <c r="B104" s="11"/>
      <c r="C104" s="11"/>
      <c r="D104" s="11"/>
      <c r="E104" s="11"/>
      <c r="F104" s="11"/>
    </row>
    <row r="105" spans="1:6" x14ac:dyDescent="0.2">
      <c r="A105" s="41"/>
      <c r="B105" s="11"/>
      <c r="C105" s="11"/>
      <c r="D105" s="11"/>
      <c r="E105" s="11"/>
      <c r="F105" s="11"/>
    </row>
    <row r="106" spans="1:6" x14ac:dyDescent="0.2">
      <c r="A106" s="41"/>
      <c r="B106" s="11"/>
      <c r="C106" s="11"/>
      <c r="D106" s="11"/>
      <c r="E106" s="11"/>
      <c r="F106" s="11"/>
    </row>
    <row r="107" spans="1:6" x14ac:dyDescent="0.2">
      <c r="A107" s="41"/>
      <c r="B107" s="11"/>
      <c r="C107" s="11"/>
      <c r="D107" s="11"/>
      <c r="E107" s="11"/>
      <c r="F107" s="11"/>
    </row>
    <row r="108" spans="1:6" x14ac:dyDescent="0.2">
      <c r="A108" s="41"/>
      <c r="B108" s="11"/>
      <c r="C108" s="11"/>
      <c r="D108" s="11"/>
      <c r="E108" s="11"/>
      <c r="F108" s="11"/>
    </row>
    <row r="109" spans="1:6" x14ac:dyDescent="0.2">
      <c r="A109" s="41"/>
      <c r="B109" s="11"/>
      <c r="C109" s="11"/>
      <c r="D109" s="11"/>
      <c r="E109" s="11"/>
      <c r="F109" s="11"/>
    </row>
    <row r="110" spans="1:6" x14ac:dyDescent="0.2">
      <c r="A110" s="41"/>
      <c r="B110" s="11"/>
      <c r="C110" s="11"/>
      <c r="D110" s="11"/>
      <c r="E110" s="11"/>
      <c r="F110" s="11"/>
    </row>
    <row r="111" spans="1:6" x14ac:dyDescent="0.2">
      <c r="A111" s="41"/>
      <c r="B111" s="11"/>
      <c r="C111" s="11"/>
      <c r="D111" s="11"/>
      <c r="E111" s="11"/>
      <c r="F111" s="11"/>
    </row>
    <row r="112" spans="1:6" x14ac:dyDescent="0.2">
      <c r="A112" s="41"/>
      <c r="B112" s="11"/>
      <c r="C112" s="11"/>
      <c r="D112" s="11"/>
      <c r="E112" s="11"/>
      <c r="F112" s="11"/>
    </row>
    <row r="113" spans="1:6" x14ac:dyDescent="0.2">
      <c r="A113" s="41"/>
      <c r="B113" s="11"/>
      <c r="C113" s="11"/>
      <c r="D113" s="11"/>
      <c r="E113" s="11"/>
      <c r="F113" s="11"/>
    </row>
    <row r="114" spans="1:6" x14ac:dyDescent="0.2">
      <c r="A114" s="41"/>
      <c r="B114" s="11"/>
      <c r="C114" s="11"/>
      <c r="D114" s="11"/>
      <c r="E114" s="11"/>
      <c r="F114" s="11"/>
    </row>
    <row r="115" spans="1:6" x14ac:dyDescent="0.2">
      <c r="A115" s="45"/>
      <c r="C115" s="14"/>
      <c r="D115" s="14"/>
      <c r="E115" s="14"/>
      <c r="F115" s="47"/>
    </row>
    <row r="116" spans="1:6" x14ac:dyDescent="0.2">
      <c r="C116" s="15"/>
      <c r="D116" s="15"/>
      <c r="E116" s="15"/>
      <c r="F116" s="24"/>
    </row>
    <row r="117" spans="1:6" x14ac:dyDescent="0.2">
      <c r="C117" s="25"/>
      <c r="E117" s="105"/>
      <c r="F117" s="24"/>
    </row>
    <row r="118" spans="1:6" x14ac:dyDescent="0.2">
      <c r="C118" s="15"/>
      <c r="E118" s="15"/>
      <c r="F118" s="24"/>
    </row>
    <row r="119" spans="1:6" x14ac:dyDescent="0.2">
      <c r="C119" s="15"/>
      <c r="E119" s="15"/>
      <c r="F119" s="24"/>
    </row>
    <row r="120" spans="1:6" x14ac:dyDescent="0.2">
      <c r="C120" s="136"/>
      <c r="E120" s="136"/>
      <c r="F120" s="137"/>
    </row>
    <row r="122" spans="1:6" x14ac:dyDescent="0.2">
      <c r="A122" s="135"/>
    </row>
    <row r="123" spans="1:6" x14ac:dyDescent="0.2">
      <c r="A123" s="2"/>
      <c r="B123" s="2"/>
      <c r="D123" s="4"/>
      <c r="E123" s="4"/>
      <c r="F123" s="4"/>
    </row>
    <row r="124" spans="1:6" x14ac:dyDescent="0.2">
      <c r="A124" s="39"/>
      <c r="B124" s="6"/>
      <c r="C124" s="6"/>
      <c r="D124" s="6"/>
      <c r="E124" s="6"/>
      <c r="F124" s="6"/>
    </row>
    <row r="125" spans="1:6" x14ac:dyDescent="0.2">
      <c r="A125" s="41"/>
      <c r="B125" s="11"/>
      <c r="C125" s="11"/>
      <c r="D125" s="11"/>
      <c r="E125" s="11"/>
      <c r="F125" s="11"/>
    </row>
    <row r="126" spans="1:6" x14ac:dyDescent="0.2">
      <c r="A126" s="41"/>
      <c r="B126" s="11"/>
      <c r="C126" s="11"/>
      <c r="D126" s="11"/>
      <c r="E126" s="11"/>
      <c r="F126" s="11"/>
    </row>
    <row r="127" spans="1:6" x14ac:dyDescent="0.2">
      <c r="A127" s="41"/>
      <c r="B127" s="11"/>
      <c r="C127" s="11"/>
      <c r="D127" s="11"/>
      <c r="E127" s="11"/>
      <c r="F127" s="11"/>
    </row>
    <row r="128" spans="1:6" x14ac:dyDescent="0.2">
      <c r="A128" s="41"/>
      <c r="B128" s="11"/>
      <c r="C128" s="11"/>
      <c r="D128" s="11"/>
      <c r="E128" s="11"/>
      <c r="F128" s="11"/>
    </row>
    <row r="129" spans="1:6" x14ac:dyDescent="0.2">
      <c r="A129" s="41"/>
      <c r="B129" s="11"/>
      <c r="C129" s="11"/>
      <c r="D129" s="11"/>
      <c r="E129" s="11"/>
      <c r="F129" s="11"/>
    </row>
    <row r="130" spans="1:6" x14ac:dyDescent="0.2">
      <c r="A130" s="41"/>
      <c r="B130" s="11"/>
      <c r="C130" s="11"/>
      <c r="D130" s="11"/>
      <c r="E130" s="11"/>
      <c r="F130" s="11"/>
    </row>
    <row r="131" spans="1:6" x14ac:dyDescent="0.2">
      <c r="A131" s="41"/>
      <c r="B131" s="11"/>
      <c r="C131" s="11"/>
      <c r="D131" s="11"/>
      <c r="E131" s="11"/>
      <c r="F131" s="11"/>
    </row>
    <row r="132" spans="1:6" x14ac:dyDescent="0.2">
      <c r="A132" s="41"/>
      <c r="B132" s="11"/>
      <c r="C132" s="11"/>
      <c r="D132" s="11"/>
      <c r="E132" s="11"/>
      <c r="F132" s="11"/>
    </row>
    <row r="133" spans="1:6" x14ac:dyDescent="0.2">
      <c r="A133" s="41"/>
      <c r="B133" s="11"/>
      <c r="C133" s="11"/>
      <c r="D133" s="11"/>
      <c r="E133" s="11"/>
      <c r="F133" s="11"/>
    </row>
    <row r="134" spans="1:6" x14ac:dyDescent="0.2">
      <c r="A134" s="41"/>
      <c r="B134" s="11"/>
      <c r="C134" s="11"/>
      <c r="D134" s="11"/>
      <c r="E134" s="11"/>
      <c r="F134" s="11"/>
    </row>
    <row r="135" spans="1:6" x14ac:dyDescent="0.2">
      <c r="A135" s="41"/>
      <c r="B135" s="11"/>
      <c r="C135" s="11"/>
      <c r="D135" s="11"/>
      <c r="E135" s="11"/>
      <c r="F135" s="11"/>
    </row>
    <row r="136" spans="1:6" x14ac:dyDescent="0.2">
      <c r="A136" s="41"/>
      <c r="B136" s="11"/>
      <c r="C136" s="11"/>
      <c r="D136" s="11"/>
      <c r="E136" s="11"/>
      <c r="F136" s="11"/>
    </row>
    <row r="137" spans="1:6" x14ac:dyDescent="0.2">
      <c r="A137" s="41"/>
      <c r="B137" s="11"/>
      <c r="C137" s="11"/>
      <c r="D137" s="11"/>
      <c r="E137" s="11"/>
      <c r="F137" s="11"/>
    </row>
    <row r="138" spans="1:6" x14ac:dyDescent="0.2">
      <c r="A138" s="41"/>
      <c r="B138" s="11"/>
      <c r="C138" s="11"/>
      <c r="D138" s="11"/>
      <c r="E138" s="11"/>
      <c r="F138" s="11"/>
    </row>
    <row r="139" spans="1:6" x14ac:dyDescent="0.2">
      <c r="A139" s="41"/>
      <c r="B139" s="11"/>
      <c r="C139" s="11"/>
      <c r="D139" s="11"/>
      <c r="E139" s="11"/>
      <c r="F139" s="11"/>
    </row>
    <row r="140" spans="1:6" x14ac:dyDescent="0.2">
      <c r="A140" s="41"/>
      <c r="B140" s="11"/>
      <c r="C140" s="11"/>
      <c r="D140" s="11"/>
      <c r="E140" s="11"/>
      <c r="F140" s="11"/>
    </row>
    <row r="141" spans="1:6" x14ac:dyDescent="0.2">
      <c r="A141" s="41"/>
      <c r="B141" s="11"/>
      <c r="C141" s="11"/>
      <c r="D141" s="11"/>
      <c r="E141" s="11"/>
      <c r="F141" s="11"/>
    </row>
    <row r="142" spans="1:6" x14ac:dyDescent="0.2">
      <c r="A142" s="41"/>
      <c r="B142" s="11"/>
      <c r="C142" s="11"/>
      <c r="D142" s="11"/>
      <c r="E142" s="11"/>
      <c r="F142" s="11"/>
    </row>
    <row r="143" spans="1:6" x14ac:dyDescent="0.2">
      <c r="A143" s="41"/>
      <c r="B143" s="11"/>
      <c r="C143" s="11"/>
      <c r="D143" s="11"/>
      <c r="E143" s="11"/>
      <c r="F143" s="11"/>
    </row>
    <row r="144" spans="1:6" x14ac:dyDescent="0.2">
      <c r="A144" s="41"/>
      <c r="B144" s="11"/>
      <c r="C144" s="11"/>
      <c r="D144" s="11"/>
      <c r="E144" s="11"/>
      <c r="F144" s="11"/>
    </row>
    <row r="145" spans="1:6" x14ac:dyDescent="0.2">
      <c r="A145" s="41"/>
      <c r="B145" s="11"/>
      <c r="C145" s="11"/>
      <c r="D145" s="11"/>
      <c r="E145" s="11"/>
      <c r="F145" s="11"/>
    </row>
    <row r="146" spans="1:6" x14ac:dyDescent="0.2">
      <c r="A146" s="41"/>
      <c r="B146" s="11"/>
      <c r="C146" s="11"/>
      <c r="D146" s="11"/>
      <c r="E146" s="11"/>
      <c r="F146" s="11"/>
    </row>
    <row r="147" spans="1:6" x14ac:dyDescent="0.2">
      <c r="A147" s="41"/>
      <c r="B147" s="11"/>
      <c r="C147" s="11"/>
      <c r="D147" s="11"/>
      <c r="E147" s="11"/>
      <c r="F147" s="11"/>
    </row>
    <row r="148" spans="1:6" x14ac:dyDescent="0.2">
      <c r="A148" s="41"/>
      <c r="B148" s="11"/>
      <c r="C148" s="11"/>
      <c r="D148" s="11"/>
      <c r="E148" s="11"/>
      <c r="F148" s="11"/>
    </row>
    <row r="149" spans="1:6" x14ac:dyDescent="0.2">
      <c r="A149" s="41"/>
      <c r="B149" s="11"/>
      <c r="C149" s="11"/>
      <c r="D149" s="11"/>
      <c r="E149" s="11"/>
      <c r="F149" s="11"/>
    </row>
    <row r="150" spans="1:6" x14ac:dyDescent="0.2">
      <c r="A150" s="41"/>
      <c r="B150" s="11"/>
      <c r="C150" s="11"/>
      <c r="D150" s="11"/>
      <c r="E150" s="11"/>
      <c r="F150" s="11"/>
    </row>
    <row r="151" spans="1:6" x14ac:dyDescent="0.2">
      <c r="A151" s="41"/>
      <c r="B151" s="11"/>
      <c r="C151" s="11"/>
      <c r="D151" s="11"/>
      <c r="E151" s="11"/>
      <c r="F151" s="11"/>
    </row>
    <row r="152" spans="1:6" x14ac:dyDescent="0.2">
      <c r="A152" s="41"/>
      <c r="B152" s="11"/>
      <c r="C152" s="11"/>
      <c r="D152" s="11"/>
      <c r="E152" s="11"/>
      <c r="F152" s="11"/>
    </row>
    <row r="153" spans="1:6" x14ac:dyDescent="0.2">
      <c r="A153" s="41"/>
      <c r="B153" s="11"/>
      <c r="C153" s="11"/>
      <c r="D153" s="11"/>
      <c r="E153" s="11"/>
      <c r="F153" s="11"/>
    </row>
    <row r="154" spans="1:6" x14ac:dyDescent="0.2">
      <c r="A154" s="41"/>
      <c r="B154" s="11"/>
      <c r="C154" s="11"/>
      <c r="D154" s="11"/>
      <c r="E154" s="11"/>
      <c r="F154" s="11"/>
    </row>
    <row r="155" spans="1:6" x14ac:dyDescent="0.2">
      <c r="A155" s="41"/>
      <c r="B155" s="11"/>
      <c r="C155" s="11"/>
      <c r="D155" s="11"/>
      <c r="E155" s="11"/>
      <c r="F155" s="11"/>
    </row>
    <row r="156" spans="1:6" x14ac:dyDescent="0.2">
      <c r="A156" s="41"/>
      <c r="B156" s="11"/>
      <c r="C156" s="11"/>
      <c r="D156" s="11"/>
      <c r="E156" s="11"/>
      <c r="F156" s="11"/>
    </row>
    <row r="157" spans="1:6" x14ac:dyDescent="0.2">
      <c r="A157" s="45"/>
      <c r="C157" s="14"/>
      <c r="D157" s="14"/>
      <c r="E157" s="14"/>
      <c r="F157" s="47"/>
    </row>
    <row r="158" spans="1:6" x14ac:dyDescent="0.2">
      <c r="C158" s="15"/>
      <c r="D158" s="15"/>
      <c r="E158" s="15"/>
      <c r="F158" s="24"/>
    </row>
    <row r="159" spans="1:6" x14ac:dyDescent="0.2">
      <c r="C159" s="106"/>
      <c r="E159" s="106"/>
      <c r="F159" s="46"/>
    </row>
    <row r="160" spans="1:6" x14ac:dyDescent="0.2">
      <c r="C160" s="15"/>
      <c r="E160" s="15"/>
      <c r="F160" s="24"/>
    </row>
    <row r="161" spans="1:18" x14ac:dyDescent="0.2">
      <c r="C161" s="15"/>
      <c r="E161" s="15"/>
      <c r="F161" s="24"/>
    </row>
    <row r="162" spans="1:18" x14ac:dyDescent="0.2">
      <c r="C162" s="136"/>
      <c r="E162" s="136"/>
      <c r="F162" s="46"/>
    </row>
    <row r="167" spans="1:18" x14ac:dyDescent="0.2">
      <c r="A167" s="135"/>
      <c r="G167" s="37"/>
      <c r="M167" s="37"/>
    </row>
    <row r="168" spans="1:18" x14ac:dyDescent="0.2">
      <c r="A168" s="2"/>
      <c r="B168" s="2"/>
      <c r="D168" s="4"/>
      <c r="E168" s="4"/>
      <c r="F168" s="4"/>
      <c r="H168" s="2"/>
      <c r="J168" s="4"/>
      <c r="K168" s="4"/>
      <c r="L168" s="4"/>
      <c r="M168" s="2"/>
      <c r="N168" s="2"/>
      <c r="P168" s="4"/>
      <c r="Q168" s="4"/>
      <c r="R168" s="4"/>
    </row>
    <row r="169" spans="1:18" x14ac:dyDescent="0.2">
      <c r="A169" s="39"/>
      <c r="B169" s="6"/>
      <c r="C169" s="6"/>
      <c r="D169" s="6"/>
      <c r="E169" s="6"/>
      <c r="F169" s="6"/>
      <c r="G169" s="39"/>
      <c r="H169" s="6"/>
      <c r="I169" s="6"/>
      <c r="J169" s="6"/>
      <c r="K169" s="6"/>
      <c r="L169" s="6"/>
      <c r="M169" s="39"/>
      <c r="N169" s="6"/>
      <c r="O169" s="6"/>
      <c r="P169" s="6"/>
      <c r="Q169" s="6"/>
      <c r="R169" s="6"/>
    </row>
    <row r="170" spans="1:18" x14ac:dyDescent="0.2">
      <c r="A170" s="41"/>
      <c r="B170" s="11"/>
      <c r="C170" s="11"/>
      <c r="D170" s="11"/>
      <c r="E170" s="11"/>
      <c r="F170" s="11"/>
      <c r="G170" s="41"/>
      <c r="H170" s="11"/>
      <c r="I170" s="11"/>
      <c r="J170" s="11"/>
      <c r="K170" s="11"/>
      <c r="L170" s="11"/>
      <c r="M170" s="41"/>
      <c r="N170" s="11"/>
      <c r="O170" s="11"/>
      <c r="P170" s="11"/>
      <c r="Q170" s="11"/>
      <c r="R170" s="11"/>
    </row>
    <row r="171" spans="1:18" x14ac:dyDescent="0.2">
      <c r="A171" s="41"/>
      <c r="B171" s="11"/>
      <c r="C171" s="11"/>
      <c r="D171" s="11"/>
      <c r="E171" s="11"/>
      <c r="F171" s="11"/>
      <c r="G171" s="41"/>
      <c r="H171" s="11"/>
      <c r="I171" s="11"/>
      <c r="J171" s="11"/>
      <c r="K171" s="11"/>
      <c r="L171" s="11"/>
      <c r="M171" s="41"/>
      <c r="N171" s="11"/>
      <c r="O171" s="11"/>
      <c r="P171" s="11"/>
      <c r="Q171" s="11"/>
      <c r="R171" s="11"/>
    </row>
    <row r="172" spans="1:18" x14ac:dyDescent="0.2">
      <c r="A172" s="41"/>
      <c r="B172" s="11"/>
      <c r="C172" s="11"/>
      <c r="D172" s="11"/>
      <c r="E172" s="11"/>
      <c r="F172" s="11"/>
      <c r="G172" s="41"/>
      <c r="H172" s="11"/>
      <c r="I172" s="11"/>
      <c r="J172" s="11"/>
      <c r="K172" s="11"/>
      <c r="L172" s="11"/>
      <c r="M172" s="41"/>
      <c r="N172" s="11"/>
      <c r="O172" s="11"/>
      <c r="P172" s="11"/>
      <c r="Q172" s="11"/>
      <c r="R172" s="11"/>
    </row>
    <row r="173" spans="1:18" x14ac:dyDescent="0.2">
      <c r="A173" s="41"/>
      <c r="B173" s="11"/>
      <c r="C173" s="11"/>
      <c r="D173" s="11"/>
      <c r="E173" s="11"/>
      <c r="F173" s="11"/>
      <c r="G173" s="41"/>
      <c r="H173" s="11"/>
      <c r="I173" s="11"/>
      <c r="J173" s="11"/>
      <c r="K173" s="11"/>
      <c r="L173" s="11"/>
      <c r="M173" s="41"/>
      <c r="N173" s="11"/>
      <c r="O173" s="11"/>
      <c r="P173" s="11"/>
      <c r="Q173" s="11"/>
      <c r="R173" s="11"/>
    </row>
    <row r="174" spans="1:18" x14ac:dyDescent="0.2">
      <c r="A174" s="41"/>
      <c r="B174" s="11"/>
      <c r="C174" s="11"/>
      <c r="D174" s="11"/>
      <c r="E174" s="11"/>
      <c r="F174" s="11"/>
      <c r="G174" s="41"/>
      <c r="H174" s="11"/>
      <c r="I174" s="11"/>
      <c r="J174" s="11"/>
      <c r="K174" s="11"/>
      <c r="L174" s="11"/>
      <c r="M174" s="41"/>
      <c r="N174" s="11"/>
      <c r="O174" s="11"/>
      <c r="P174" s="11"/>
      <c r="Q174" s="11"/>
      <c r="R174" s="11"/>
    </row>
    <row r="175" spans="1:18" x14ac:dyDescent="0.2">
      <c r="A175" s="41"/>
      <c r="B175" s="11"/>
      <c r="C175" s="11"/>
      <c r="D175" s="11"/>
      <c r="E175" s="11"/>
      <c r="F175" s="11"/>
      <c r="G175" s="41"/>
      <c r="H175" s="11"/>
      <c r="I175" s="11"/>
      <c r="J175" s="11"/>
      <c r="K175" s="11"/>
      <c r="L175" s="11"/>
      <c r="M175" s="41"/>
      <c r="N175" s="11"/>
      <c r="O175" s="11"/>
      <c r="P175" s="11"/>
      <c r="Q175" s="11"/>
      <c r="R175" s="11"/>
    </row>
    <row r="176" spans="1:18" x14ac:dyDescent="0.2">
      <c r="A176" s="41"/>
      <c r="B176" s="11"/>
      <c r="C176" s="11"/>
      <c r="D176" s="11"/>
      <c r="E176" s="11"/>
      <c r="F176" s="11"/>
      <c r="G176" s="41"/>
      <c r="H176" s="11"/>
      <c r="I176" s="11"/>
      <c r="J176" s="11"/>
      <c r="K176" s="11"/>
      <c r="L176" s="11"/>
      <c r="M176" s="41"/>
      <c r="N176" s="11"/>
      <c r="O176" s="11"/>
      <c r="P176" s="11"/>
      <c r="Q176" s="11"/>
      <c r="R176" s="11"/>
    </row>
    <row r="177" spans="1:18" x14ac:dyDescent="0.2">
      <c r="A177" s="41"/>
      <c r="B177" s="11"/>
      <c r="C177" s="11"/>
      <c r="D177" s="11"/>
      <c r="E177" s="11"/>
      <c r="F177" s="11"/>
      <c r="G177" s="41"/>
      <c r="H177" s="11"/>
      <c r="I177" s="11"/>
      <c r="J177" s="11"/>
      <c r="K177" s="11"/>
      <c r="L177" s="11"/>
      <c r="M177" s="41"/>
      <c r="N177" s="11"/>
      <c r="O177" s="11"/>
      <c r="P177" s="11"/>
      <c r="Q177" s="11"/>
      <c r="R177" s="11"/>
    </row>
    <row r="178" spans="1:18" x14ac:dyDescent="0.2">
      <c r="A178" s="41"/>
      <c r="B178" s="11"/>
      <c r="C178" s="11"/>
      <c r="D178" s="11"/>
      <c r="E178" s="11"/>
      <c r="F178" s="11"/>
      <c r="G178" s="41"/>
      <c r="H178" s="11"/>
      <c r="I178" s="11"/>
      <c r="J178" s="11"/>
      <c r="K178" s="11"/>
      <c r="L178" s="11"/>
      <c r="M178" s="41"/>
      <c r="N178" s="11"/>
      <c r="O178" s="11"/>
      <c r="P178" s="11"/>
      <c r="Q178" s="11"/>
      <c r="R178" s="11"/>
    </row>
    <row r="179" spans="1:18" x14ac:dyDescent="0.2">
      <c r="A179" s="41"/>
      <c r="B179" s="11"/>
      <c r="C179" s="11"/>
      <c r="D179" s="11"/>
      <c r="E179" s="11"/>
      <c r="F179" s="11"/>
      <c r="G179" s="41"/>
      <c r="H179" s="11"/>
      <c r="I179" s="11"/>
      <c r="J179" s="11"/>
      <c r="K179" s="11"/>
      <c r="L179" s="11"/>
      <c r="M179" s="41"/>
      <c r="N179" s="11"/>
      <c r="O179" s="11"/>
      <c r="P179" s="11"/>
      <c r="Q179" s="11"/>
      <c r="R179" s="11"/>
    </row>
    <row r="180" spans="1:18" x14ac:dyDescent="0.2">
      <c r="A180" s="41"/>
      <c r="B180" s="11"/>
      <c r="C180" s="11"/>
      <c r="D180" s="11"/>
      <c r="E180" s="11"/>
      <c r="F180" s="11"/>
      <c r="G180" s="41"/>
      <c r="H180" s="11"/>
      <c r="I180" s="11"/>
      <c r="J180" s="11"/>
      <c r="K180" s="11"/>
      <c r="L180" s="11"/>
      <c r="M180" s="41"/>
      <c r="N180" s="11"/>
      <c r="O180" s="11"/>
      <c r="P180" s="11"/>
      <c r="Q180" s="11"/>
      <c r="R180" s="11"/>
    </row>
    <row r="181" spans="1:18" x14ac:dyDescent="0.2">
      <c r="A181" s="41"/>
      <c r="B181" s="11"/>
      <c r="C181" s="11"/>
      <c r="D181" s="11"/>
      <c r="E181" s="11"/>
      <c r="F181" s="11"/>
      <c r="G181" s="41"/>
      <c r="H181" s="11"/>
      <c r="I181" s="11"/>
      <c r="J181" s="11"/>
      <c r="K181" s="11"/>
      <c r="L181" s="11"/>
      <c r="M181" s="41"/>
      <c r="N181" s="11"/>
      <c r="O181" s="11"/>
      <c r="P181" s="11"/>
      <c r="Q181" s="11"/>
      <c r="R181" s="11"/>
    </row>
    <row r="182" spans="1:18" x14ac:dyDescent="0.2">
      <c r="A182" s="41"/>
      <c r="B182" s="11"/>
      <c r="C182" s="11"/>
      <c r="D182" s="11"/>
      <c r="E182" s="11"/>
      <c r="F182" s="11"/>
      <c r="G182" s="41"/>
      <c r="H182" s="11"/>
      <c r="I182" s="11"/>
      <c r="J182" s="11"/>
      <c r="K182" s="11"/>
      <c r="L182" s="11"/>
      <c r="M182" s="41"/>
      <c r="N182" s="11"/>
      <c r="O182" s="11"/>
      <c r="P182" s="11"/>
      <c r="Q182" s="11"/>
      <c r="R182" s="11"/>
    </row>
    <row r="183" spans="1:18" x14ac:dyDescent="0.2">
      <c r="A183" s="41"/>
      <c r="B183" s="11"/>
      <c r="C183" s="11"/>
      <c r="D183" s="11"/>
      <c r="E183" s="11"/>
      <c r="F183" s="11"/>
      <c r="G183" s="41"/>
      <c r="H183" s="11"/>
      <c r="I183" s="11"/>
      <c r="J183" s="11"/>
      <c r="K183" s="11"/>
      <c r="L183" s="11"/>
      <c r="M183" s="41"/>
      <c r="N183" s="11"/>
      <c r="O183" s="11"/>
      <c r="P183" s="11"/>
      <c r="Q183" s="11"/>
      <c r="R183" s="11"/>
    </row>
    <row r="184" spans="1:18" x14ac:dyDescent="0.2">
      <c r="A184" s="41"/>
      <c r="B184" s="11"/>
      <c r="C184" s="11"/>
      <c r="D184" s="11"/>
      <c r="E184" s="11"/>
      <c r="F184" s="11"/>
      <c r="G184" s="41"/>
      <c r="H184" s="11"/>
      <c r="I184" s="11"/>
      <c r="J184" s="11"/>
      <c r="K184" s="11"/>
      <c r="L184" s="11"/>
      <c r="M184" s="41"/>
      <c r="N184" s="11"/>
      <c r="O184" s="11"/>
      <c r="P184" s="11"/>
      <c r="Q184" s="11"/>
      <c r="R184" s="11"/>
    </row>
    <row r="185" spans="1:18" x14ac:dyDescent="0.2">
      <c r="A185" s="41"/>
      <c r="B185" s="11"/>
      <c r="C185" s="11"/>
      <c r="D185" s="11"/>
      <c r="E185" s="11"/>
      <c r="F185" s="11"/>
      <c r="G185" s="41"/>
      <c r="H185" s="11"/>
      <c r="I185" s="11"/>
      <c r="J185" s="11"/>
      <c r="K185" s="11"/>
      <c r="L185" s="11"/>
      <c r="M185" s="41"/>
      <c r="N185" s="11"/>
      <c r="O185" s="11"/>
      <c r="P185" s="11"/>
      <c r="Q185" s="11"/>
      <c r="R185" s="11"/>
    </row>
    <row r="186" spans="1:18" x14ac:dyDescent="0.2">
      <c r="A186" s="41"/>
      <c r="B186" s="11"/>
      <c r="C186" s="11"/>
      <c r="D186" s="11"/>
      <c r="E186" s="11"/>
      <c r="F186" s="11"/>
      <c r="G186" s="41"/>
      <c r="H186" s="11"/>
      <c r="I186" s="11"/>
      <c r="J186" s="11"/>
      <c r="K186" s="11"/>
      <c r="L186" s="11"/>
      <c r="M186" s="41"/>
      <c r="N186" s="11"/>
      <c r="O186" s="11"/>
      <c r="P186" s="11"/>
      <c r="Q186" s="11"/>
      <c r="R186" s="11"/>
    </row>
    <row r="187" spans="1:18" x14ac:dyDescent="0.2">
      <c r="A187" s="41"/>
      <c r="B187" s="11"/>
      <c r="C187" s="11"/>
      <c r="D187" s="11"/>
      <c r="E187" s="11"/>
      <c r="F187" s="11"/>
      <c r="G187" s="41"/>
      <c r="H187" s="11"/>
      <c r="I187" s="11"/>
      <c r="J187" s="11"/>
      <c r="K187" s="11"/>
      <c r="L187" s="11"/>
      <c r="M187" s="41"/>
      <c r="N187" s="11"/>
      <c r="O187" s="11"/>
      <c r="P187" s="11"/>
      <c r="Q187" s="11"/>
      <c r="R187" s="11"/>
    </row>
    <row r="188" spans="1:18" x14ac:dyDescent="0.2">
      <c r="A188" s="41"/>
      <c r="B188" s="11"/>
      <c r="C188" s="11"/>
      <c r="D188" s="11"/>
      <c r="E188" s="11"/>
      <c r="F188" s="11"/>
      <c r="G188" s="41"/>
      <c r="H188" s="11"/>
      <c r="I188" s="11"/>
      <c r="J188" s="11"/>
      <c r="K188" s="11"/>
      <c r="L188" s="11"/>
      <c r="M188" s="41"/>
      <c r="N188" s="11"/>
      <c r="O188" s="11"/>
      <c r="P188" s="11"/>
      <c r="Q188" s="11"/>
      <c r="R188" s="11"/>
    </row>
    <row r="189" spans="1:18" x14ac:dyDescent="0.2">
      <c r="A189" s="41"/>
      <c r="B189" s="11"/>
      <c r="C189" s="11"/>
      <c r="D189" s="11"/>
      <c r="E189" s="11"/>
      <c r="F189" s="11"/>
      <c r="G189" s="41"/>
      <c r="H189" s="11"/>
      <c r="I189" s="11"/>
      <c r="J189" s="11"/>
      <c r="K189" s="11"/>
      <c r="L189" s="11"/>
      <c r="M189" s="41"/>
      <c r="N189" s="11"/>
      <c r="O189" s="11"/>
      <c r="P189" s="11"/>
      <c r="Q189" s="11"/>
      <c r="R189" s="11"/>
    </row>
    <row r="190" spans="1:18" x14ac:dyDescent="0.2">
      <c r="A190" s="41"/>
      <c r="B190" s="11"/>
      <c r="C190" s="11"/>
      <c r="D190" s="11"/>
      <c r="E190" s="11"/>
      <c r="F190" s="11"/>
      <c r="G190" s="41"/>
      <c r="H190" s="11"/>
      <c r="I190" s="11"/>
      <c r="J190" s="11"/>
      <c r="K190" s="11"/>
      <c r="L190" s="11"/>
      <c r="M190" s="41"/>
      <c r="N190" s="11"/>
      <c r="O190" s="11"/>
      <c r="P190" s="11"/>
      <c r="Q190" s="11"/>
      <c r="R190" s="11"/>
    </row>
    <row r="191" spans="1:18" x14ac:dyDescent="0.2">
      <c r="A191" s="41"/>
      <c r="B191" s="11"/>
      <c r="C191" s="11"/>
      <c r="D191" s="11"/>
      <c r="E191" s="11"/>
      <c r="F191" s="11"/>
      <c r="G191" s="41"/>
      <c r="H191" s="11"/>
      <c r="I191" s="11"/>
      <c r="J191" s="11"/>
      <c r="K191" s="11"/>
      <c r="L191" s="11"/>
      <c r="M191" s="41"/>
      <c r="N191" s="11"/>
      <c r="O191" s="11"/>
      <c r="P191" s="11"/>
      <c r="Q191" s="11"/>
      <c r="R191" s="11"/>
    </row>
    <row r="192" spans="1:18" x14ac:dyDescent="0.2">
      <c r="A192" s="41"/>
      <c r="B192" s="11"/>
      <c r="C192" s="11"/>
      <c r="D192" s="11"/>
      <c r="E192" s="11"/>
      <c r="F192" s="11"/>
      <c r="G192" s="41"/>
      <c r="H192" s="11"/>
      <c r="I192" s="11"/>
      <c r="J192" s="11"/>
      <c r="K192" s="11"/>
      <c r="L192" s="11"/>
      <c r="M192" s="41"/>
      <c r="N192" s="11"/>
      <c r="O192" s="11"/>
      <c r="P192" s="11"/>
      <c r="Q192" s="11"/>
      <c r="R192" s="11"/>
    </row>
    <row r="193" spans="1:18" x14ac:dyDescent="0.2">
      <c r="A193" s="41"/>
      <c r="B193" s="11"/>
      <c r="C193" s="11"/>
      <c r="D193" s="11"/>
      <c r="E193" s="11"/>
      <c r="F193" s="11"/>
      <c r="G193" s="41"/>
      <c r="H193" s="11"/>
      <c r="I193" s="11"/>
      <c r="J193" s="11"/>
      <c r="K193" s="11"/>
      <c r="L193" s="11"/>
      <c r="M193" s="41"/>
      <c r="N193" s="11"/>
      <c r="O193" s="11"/>
      <c r="P193" s="11"/>
      <c r="Q193" s="11"/>
      <c r="R193" s="11"/>
    </row>
    <row r="194" spans="1:18" x14ac:dyDescent="0.2">
      <c r="A194" s="41"/>
      <c r="B194" s="11"/>
      <c r="C194" s="11"/>
      <c r="D194" s="11"/>
      <c r="E194" s="11"/>
      <c r="F194" s="11"/>
      <c r="G194" s="41"/>
      <c r="H194" s="11"/>
      <c r="I194" s="11"/>
      <c r="J194" s="11"/>
      <c r="K194" s="11"/>
      <c r="L194" s="11"/>
      <c r="M194" s="41"/>
      <c r="N194" s="11"/>
      <c r="O194" s="11"/>
      <c r="P194" s="11"/>
      <c r="Q194" s="11"/>
      <c r="R194" s="11"/>
    </row>
    <row r="195" spans="1:18" x14ac:dyDescent="0.2">
      <c r="A195" s="41"/>
      <c r="B195" s="11"/>
      <c r="C195" s="11"/>
      <c r="D195" s="11"/>
      <c r="E195" s="11"/>
      <c r="F195" s="11"/>
      <c r="G195" s="41"/>
      <c r="H195" s="11"/>
      <c r="I195" s="11"/>
      <c r="J195" s="11"/>
      <c r="K195" s="11"/>
      <c r="L195" s="11"/>
      <c r="M195" s="41"/>
      <c r="N195" s="11"/>
      <c r="O195" s="11"/>
      <c r="P195" s="11"/>
      <c r="Q195" s="11"/>
      <c r="R195" s="11"/>
    </row>
    <row r="196" spans="1:18" x14ac:dyDescent="0.2">
      <c r="A196" s="41"/>
      <c r="B196" s="11"/>
      <c r="C196" s="11"/>
      <c r="D196" s="11"/>
      <c r="E196" s="11"/>
      <c r="F196" s="11"/>
      <c r="G196" s="41"/>
      <c r="H196" s="11"/>
      <c r="I196" s="11"/>
      <c r="J196" s="11"/>
      <c r="K196" s="11"/>
      <c r="L196" s="11"/>
      <c r="M196" s="41"/>
      <c r="N196" s="11"/>
      <c r="O196" s="11"/>
      <c r="P196" s="11"/>
      <c r="Q196" s="11"/>
      <c r="R196" s="11"/>
    </row>
    <row r="197" spans="1:18" x14ac:dyDescent="0.2">
      <c r="A197" s="41"/>
      <c r="B197" s="11"/>
      <c r="C197" s="11"/>
      <c r="D197" s="11"/>
      <c r="E197" s="11"/>
      <c r="F197" s="11"/>
      <c r="G197" s="41"/>
      <c r="H197" s="11"/>
      <c r="I197" s="11"/>
      <c r="J197" s="11"/>
      <c r="K197" s="11"/>
      <c r="L197" s="11"/>
      <c r="M197" s="41"/>
      <c r="N197" s="11"/>
      <c r="O197" s="11"/>
      <c r="P197" s="11"/>
      <c r="Q197" s="11"/>
      <c r="R197" s="11"/>
    </row>
    <row r="198" spans="1:18" x14ac:dyDescent="0.2">
      <c r="A198" s="41"/>
      <c r="B198" s="11"/>
      <c r="C198" s="11"/>
      <c r="D198" s="11"/>
      <c r="E198" s="11"/>
      <c r="F198" s="11"/>
      <c r="G198" s="41"/>
      <c r="H198" s="11"/>
      <c r="I198" s="11"/>
      <c r="J198" s="11"/>
      <c r="K198" s="11"/>
      <c r="L198" s="11"/>
      <c r="M198" s="41"/>
      <c r="N198" s="11"/>
      <c r="O198" s="11"/>
      <c r="P198" s="11"/>
      <c r="Q198" s="11"/>
      <c r="R198" s="11"/>
    </row>
    <row r="199" spans="1:18" x14ac:dyDescent="0.2">
      <c r="A199" s="41"/>
      <c r="B199" s="11"/>
      <c r="C199" s="11"/>
      <c r="D199" s="11"/>
      <c r="E199" s="11"/>
      <c r="F199" s="11"/>
      <c r="G199" s="41"/>
      <c r="H199" s="11"/>
      <c r="I199" s="11"/>
      <c r="J199" s="11"/>
      <c r="K199" s="11"/>
      <c r="L199" s="11"/>
      <c r="M199" s="41"/>
      <c r="N199" s="11"/>
      <c r="O199" s="11"/>
      <c r="P199" s="11"/>
      <c r="Q199" s="11"/>
      <c r="R199" s="11"/>
    </row>
    <row r="200" spans="1:18" x14ac:dyDescent="0.2">
      <c r="A200" s="41"/>
      <c r="B200" s="11"/>
      <c r="C200" s="11"/>
      <c r="D200" s="11"/>
      <c r="E200" s="11"/>
      <c r="F200" s="11"/>
      <c r="G200" s="41"/>
      <c r="H200" s="11"/>
      <c r="I200" s="11"/>
      <c r="J200" s="11"/>
      <c r="K200" s="11"/>
      <c r="L200" s="11"/>
      <c r="M200" s="41"/>
      <c r="N200" s="11"/>
      <c r="O200" s="11"/>
      <c r="P200" s="11"/>
      <c r="Q200" s="11"/>
      <c r="R200" s="11"/>
    </row>
    <row r="201" spans="1:18" x14ac:dyDescent="0.2">
      <c r="A201" s="41"/>
      <c r="B201" s="11"/>
      <c r="C201" s="11"/>
      <c r="D201" s="11"/>
      <c r="E201" s="11"/>
      <c r="F201" s="11"/>
      <c r="G201" s="41"/>
      <c r="H201" s="11"/>
      <c r="I201" s="11"/>
      <c r="J201" s="11"/>
      <c r="K201" s="11"/>
      <c r="L201" s="11"/>
      <c r="M201" s="41"/>
      <c r="N201" s="11"/>
      <c r="O201" s="11"/>
      <c r="P201" s="11"/>
      <c r="Q201" s="11"/>
      <c r="R201" s="11"/>
    </row>
    <row r="202" spans="1:18" x14ac:dyDescent="0.2">
      <c r="A202" s="45"/>
      <c r="C202" s="14"/>
      <c r="D202" s="14"/>
      <c r="E202" s="14"/>
      <c r="F202" s="47"/>
      <c r="G202" s="45"/>
      <c r="I202" s="14"/>
      <c r="J202" s="14"/>
      <c r="K202" s="14"/>
      <c r="L202" s="47"/>
      <c r="M202" s="45"/>
      <c r="O202" s="14"/>
      <c r="P202" s="14"/>
      <c r="Q202" s="14"/>
      <c r="R202" s="47"/>
    </row>
    <row r="203" spans="1:18" x14ac:dyDescent="0.2">
      <c r="C203" s="15"/>
      <c r="D203" s="15"/>
      <c r="E203" s="15"/>
      <c r="F203" s="24"/>
      <c r="G203" s="32"/>
      <c r="I203" s="15"/>
      <c r="J203" s="15"/>
      <c r="K203" s="15"/>
      <c r="L203" s="24"/>
      <c r="O203" s="15"/>
      <c r="P203" s="15"/>
      <c r="Q203" s="15"/>
      <c r="R203" s="24"/>
    </row>
    <row r="204" spans="1:18" x14ac:dyDescent="0.2">
      <c r="C204" s="106"/>
      <c r="E204" s="106"/>
      <c r="F204" s="46"/>
      <c r="G204" s="32"/>
      <c r="I204" s="48"/>
      <c r="J204" s="47"/>
      <c r="K204" s="48"/>
      <c r="L204" s="46"/>
      <c r="O204" s="48"/>
      <c r="P204" s="47"/>
      <c r="Q204" s="48"/>
      <c r="R204" s="46"/>
    </row>
    <row r="205" spans="1:18" x14ac:dyDescent="0.2">
      <c r="C205" s="15"/>
      <c r="E205" s="15"/>
      <c r="F205" s="24"/>
      <c r="G205" s="32"/>
      <c r="I205" s="47"/>
      <c r="J205" s="47"/>
      <c r="K205" s="47"/>
      <c r="L205" s="24"/>
      <c r="O205" s="47"/>
      <c r="P205" s="47"/>
      <c r="Q205" s="47"/>
      <c r="R205" s="24"/>
    </row>
    <row r="206" spans="1:18" x14ac:dyDescent="0.2">
      <c r="C206" s="15"/>
      <c r="E206" s="15"/>
      <c r="F206" s="24"/>
      <c r="G206" s="57"/>
      <c r="I206" s="50"/>
      <c r="J206" s="50"/>
      <c r="K206" s="50"/>
      <c r="L206" s="106"/>
      <c r="M206" s="57"/>
      <c r="O206" s="50"/>
      <c r="P206" s="50"/>
      <c r="Q206" s="50"/>
      <c r="R206" s="106"/>
    </row>
    <row r="207" spans="1:18" x14ac:dyDescent="0.2">
      <c r="C207" s="136"/>
      <c r="E207" s="136"/>
      <c r="F207" s="46"/>
      <c r="G207" s="57"/>
      <c r="I207" s="50"/>
      <c r="J207" s="50"/>
      <c r="K207" s="50"/>
      <c r="L207" s="106"/>
      <c r="M207" s="57"/>
      <c r="O207" s="50"/>
      <c r="P207" s="50"/>
      <c r="Q207" s="50"/>
      <c r="R207" s="106"/>
    </row>
    <row r="211" spans="12:18" x14ac:dyDescent="0.2">
      <c r="M211" s="37"/>
    </row>
    <row r="212" spans="12:18" x14ac:dyDescent="0.2">
      <c r="L212" s="4"/>
      <c r="M212" s="2"/>
      <c r="N212" s="2"/>
      <c r="P212" s="4"/>
      <c r="Q212" s="4"/>
      <c r="R212" s="4"/>
    </row>
    <row r="213" spans="12:18" x14ac:dyDescent="0.2">
      <c r="L213" s="6"/>
      <c r="M213" s="39"/>
      <c r="N213" s="6"/>
      <c r="O213" s="6"/>
      <c r="P213" s="6"/>
      <c r="Q213" s="6"/>
      <c r="R213" s="6"/>
    </row>
    <row r="214" spans="12:18" x14ac:dyDescent="0.2">
      <c r="L214" s="11"/>
      <c r="M214" s="41"/>
      <c r="N214" s="11"/>
      <c r="O214" s="11"/>
      <c r="P214" s="11"/>
      <c r="Q214" s="11"/>
      <c r="R214" s="11"/>
    </row>
    <row r="215" spans="12:18" x14ac:dyDescent="0.2">
      <c r="L215" s="11"/>
      <c r="M215" s="41"/>
      <c r="N215" s="11"/>
      <c r="O215" s="11"/>
      <c r="P215" s="11"/>
      <c r="Q215" s="11"/>
      <c r="R215" s="11"/>
    </row>
    <row r="216" spans="12:18" x14ac:dyDescent="0.2">
      <c r="L216" s="11"/>
      <c r="M216" s="41"/>
      <c r="N216" s="11"/>
      <c r="O216" s="11"/>
      <c r="P216" s="11"/>
      <c r="Q216" s="11"/>
      <c r="R216" s="11"/>
    </row>
    <row r="217" spans="12:18" x14ac:dyDescent="0.2">
      <c r="L217" s="11"/>
      <c r="M217" s="41"/>
      <c r="N217" s="11"/>
      <c r="O217" s="11"/>
      <c r="P217" s="11"/>
      <c r="Q217" s="11"/>
      <c r="R217" s="11"/>
    </row>
    <row r="218" spans="12:18" x14ac:dyDescent="0.2">
      <c r="L218" s="11"/>
      <c r="M218" s="41"/>
      <c r="N218" s="11"/>
      <c r="O218" s="11"/>
      <c r="P218" s="11"/>
      <c r="Q218" s="11"/>
      <c r="R218" s="11"/>
    </row>
    <row r="219" spans="12:18" x14ac:dyDescent="0.2">
      <c r="L219" s="11"/>
      <c r="M219" s="41"/>
      <c r="N219" s="11"/>
      <c r="O219" s="11"/>
      <c r="P219" s="11"/>
      <c r="Q219" s="11"/>
      <c r="R219" s="11"/>
    </row>
    <row r="220" spans="12:18" x14ac:dyDescent="0.2">
      <c r="L220" s="11"/>
      <c r="M220" s="41"/>
      <c r="N220" s="11"/>
      <c r="O220" s="11"/>
      <c r="P220" s="11"/>
      <c r="Q220" s="11"/>
      <c r="R220" s="11"/>
    </row>
    <row r="221" spans="12:18" x14ac:dyDescent="0.2">
      <c r="L221" s="11"/>
      <c r="M221" s="41"/>
      <c r="N221" s="11"/>
      <c r="O221" s="11"/>
      <c r="P221" s="11"/>
      <c r="Q221" s="11"/>
      <c r="R221" s="11"/>
    </row>
    <row r="222" spans="12:18" x14ac:dyDescent="0.2">
      <c r="L222" s="11"/>
      <c r="M222" s="41"/>
      <c r="N222" s="11"/>
      <c r="O222" s="11"/>
      <c r="P222" s="11"/>
      <c r="Q222" s="11"/>
      <c r="R222" s="11"/>
    </row>
    <row r="223" spans="12:18" x14ac:dyDescent="0.2">
      <c r="L223" s="11"/>
      <c r="M223" s="41"/>
      <c r="N223" s="11"/>
      <c r="O223" s="11"/>
      <c r="P223" s="11"/>
      <c r="Q223" s="11"/>
      <c r="R223" s="11"/>
    </row>
    <row r="224" spans="12:18" x14ac:dyDescent="0.2">
      <c r="L224" s="11"/>
      <c r="M224" s="41"/>
      <c r="N224" s="11"/>
      <c r="O224" s="11"/>
      <c r="P224" s="11"/>
      <c r="Q224" s="11"/>
      <c r="R224" s="11"/>
    </row>
    <row r="225" spans="12:18" x14ac:dyDescent="0.2">
      <c r="L225" s="11"/>
      <c r="M225" s="41"/>
      <c r="N225" s="11"/>
      <c r="O225" s="11"/>
      <c r="P225" s="11"/>
      <c r="Q225" s="11"/>
      <c r="R225" s="11"/>
    </row>
    <row r="226" spans="12:18" x14ac:dyDescent="0.2">
      <c r="L226" s="11"/>
      <c r="M226" s="41"/>
      <c r="N226" s="11"/>
      <c r="O226" s="11"/>
      <c r="P226" s="11"/>
      <c r="Q226" s="11"/>
      <c r="R226" s="11"/>
    </row>
    <row r="227" spans="12:18" x14ac:dyDescent="0.2">
      <c r="L227" s="11"/>
      <c r="M227" s="41"/>
      <c r="N227" s="11"/>
      <c r="O227" s="11"/>
      <c r="P227" s="11"/>
      <c r="Q227" s="11"/>
      <c r="R227" s="11"/>
    </row>
    <row r="228" spans="12:18" x14ac:dyDescent="0.2">
      <c r="L228" s="11"/>
      <c r="M228" s="41"/>
      <c r="N228" s="11"/>
      <c r="O228" s="11"/>
      <c r="P228" s="11"/>
      <c r="Q228" s="11"/>
      <c r="R228" s="11"/>
    </row>
    <row r="229" spans="12:18" x14ac:dyDescent="0.2">
      <c r="L229" s="11"/>
      <c r="M229" s="41"/>
      <c r="N229" s="11"/>
      <c r="O229" s="11"/>
      <c r="P229" s="11"/>
      <c r="Q229" s="11"/>
      <c r="R229" s="11"/>
    </row>
    <row r="230" spans="12:18" x14ac:dyDescent="0.2">
      <c r="L230" s="11"/>
      <c r="M230" s="41"/>
      <c r="N230" s="11"/>
      <c r="O230" s="11"/>
      <c r="P230" s="11"/>
      <c r="Q230" s="11"/>
      <c r="R230" s="11"/>
    </row>
    <row r="231" spans="12:18" x14ac:dyDescent="0.2">
      <c r="L231" s="11"/>
      <c r="M231" s="41"/>
      <c r="N231" s="11"/>
      <c r="O231" s="11"/>
      <c r="P231" s="11"/>
      <c r="Q231" s="11"/>
      <c r="R231" s="11"/>
    </row>
    <row r="232" spans="12:18" x14ac:dyDescent="0.2">
      <c r="L232" s="11"/>
      <c r="M232" s="41"/>
      <c r="N232" s="11"/>
      <c r="O232" s="11"/>
      <c r="P232" s="11"/>
      <c r="Q232" s="11"/>
      <c r="R232" s="11"/>
    </row>
    <row r="233" spans="12:18" x14ac:dyDescent="0.2">
      <c r="L233" s="11"/>
      <c r="M233" s="41"/>
      <c r="N233" s="11"/>
      <c r="O233" s="11"/>
      <c r="P233" s="11"/>
      <c r="Q233" s="11"/>
      <c r="R233" s="11"/>
    </row>
    <row r="234" spans="12:18" x14ac:dyDescent="0.2">
      <c r="L234" s="11"/>
      <c r="M234" s="41"/>
      <c r="N234" s="11"/>
      <c r="O234" s="11"/>
      <c r="P234" s="11"/>
      <c r="Q234" s="11"/>
      <c r="R234" s="11"/>
    </row>
    <row r="235" spans="12:18" x14ac:dyDescent="0.2">
      <c r="L235" s="11"/>
      <c r="M235" s="41"/>
      <c r="N235" s="11"/>
      <c r="O235" s="11"/>
      <c r="P235" s="11"/>
      <c r="Q235" s="11"/>
      <c r="R235" s="11"/>
    </row>
    <row r="236" spans="12:18" x14ac:dyDescent="0.2">
      <c r="L236" s="11"/>
      <c r="M236" s="41"/>
      <c r="N236" s="11"/>
      <c r="O236" s="11"/>
      <c r="P236" s="11"/>
      <c r="Q236" s="11"/>
      <c r="R236" s="11"/>
    </row>
    <row r="237" spans="12:18" x14ac:dyDescent="0.2">
      <c r="L237" s="11"/>
      <c r="M237" s="41"/>
      <c r="N237" s="11"/>
      <c r="O237" s="11"/>
      <c r="P237" s="11"/>
      <c r="Q237" s="11"/>
      <c r="R237" s="11"/>
    </row>
    <row r="238" spans="12:18" x14ac:dyDescent="0.2">
      <c r="L238" s="11"/>
      <c r="M238" s="41"/>
      <c r="N238" s="11"/>
      <c r="O238" s="11"/>
      <c r="P238" s="11"/>
      <c r="Q238" s="11"/>
      <c r="R238" s="11"/>
    </row>
    <row r="239" spans="12:18" x14ac:dyDescent="0.2">
      <c r="L239" s="11"/>
      <c r="M239" s="41"/>
      <c r="N239" s="11"/>
      <c r="O239" s="11"/>
      <c r="P239" s="11"/>
      <c r="Q239" s="11"/>
      <c r="R239" s="11"/>
    </row>
    <row r="240" spans="12:18" x14ac:dyDescent="0.2">
      <c r="L240" s="11"/>
      <c r="M240" s="41"/>
      <c r="N240" s="11"/>
      <c r="O240" s="11"/>
      <c r="P240" s="11"/>
      <c r="Q240" s="11"/>
      <c r="R240" s="11"/>
    </row>
    <row r="241" spans="12:19" x14ac:dyDescent="0.2">
      <c r="L241" s="11"/>
      <c r="M241" s="41"/>
      <c r="N241" s="11"/>
      <c r="O241" s="11"/>
      <c r="P241" s="11"/>
      <c r="Q241" s="11"/>
      <c r="R241" s="11"/>
    </row>
    <row r="242" spans="12:19" x14ac:dyDescent="0.2">
      <c r="L242" s="11"/>
      <c r="M242" s="41"/>
      <c r="N242" s="11"/>
      <c r="O242" s="11"/>
      <c r="P242" s="11"/>
      <c r="Q242" s="11"/>
      <c r="R242" s="11"/>
    </row>
    <row r="243" spans="12:19" x14ac:dyDescent="0.2">
      <c r="L243" s="11"/>
      <c r="M243" s="41"/>
      <c r="N243" s="11"/>
      <c r="O243" s="11"/>
      <c r="P243" s="11"/>
      <c r="Q243" s="11"/>
      <c r="R243" s="11"/>
    </row>
    <row r="244" spans="12:19" x14ac:dyDescent="0.2">
      <c r="L244" s="11"/>
      <c r="M244" s="41"/>
      <c r="N244" s="11"/>
      <c r="O244" s="11"/>
      <c r="P244" s="11"/>
      <c r="Q244" s="11"/>
      <c r="R244" s="11"/>
    </row>
    <row r="245" spans="12:19" x14ac:dyDescent="0.2">
      <c r="L245" s="11"/>
      <c r="M245" s="41"/>
      <c r="N245" s="11"/>
      <c r="O245" s="11"/>
      <c r="P245" s="11"/>
      <c r="Q245" s="11"/>
      <c r="R245" s="11"/>
    </row>
    <row r="246" spans="12:19" x14ac:dyDescent="0.2">
      <c r="L246" s="47"/>
      <c r="M246" s="45"/>
      <c r="O246" s="14"/>
      <c r="P246" s="14"/>
      <c r="Q246" s="14"/>
      <c r="R246" s="47"/>
    </row>
    <row r="247" spans="12:19" x14ac:dyDescent="0.2">
      <c r="L247" s="24"/>
      <c r="O247" s="15"/>
      <c r="P247" s="15"/>
      <c r="Q247" s="15"/>
      <c r="R247" s="24"/>
    </row>
    <row r="248" spans="12:19" x14ac:dyDescent="0.2">
      <c r="L248" s="46"/>
      <c r="O248" s="48"/>
      <c r="P248" s="47"/>
      <c r="Q248" s="48"/>
      <c r="R248" s="46"/>
    </row>
    <row r="249" spans="12:19" x14ac:dyDescent="0.2">
      <c r="L249" s="24"/>
      <c r="O249" s="47"/>
      <c r="P249" s="47"/>
      <c r="Q249" s="47"/>
      <c r="R249" s="24"/>
    </row>
    <row r="250" spans="12:19" x14ac:dyDescent="0.2">
      <c r="L250" s="106"/>
      <c r="M250" s="57"/>
      <c r="O250" s="50"/>
      <c r="P250" s="50"/>
      <c r="Q250" s="50"/>
      <c r="R250" s="106"/>
    </row>
    <row r="251" spans="12:19" x14ac:dyDescent="0.2">
      <c r="L251" s="106"/>
      <c r="M251" s="57"/>
      <c r="O251" s="50"/>
      <c r="P251" s="50"/>
      <c r="Q251" s="50"/>
      <c r="R251" s="106"/>
    </row>
    <row r="253" spans="12:19" x14ac:dyDescent="0.2">
      <c r="M253" s="37"/>
    </row>
    <row r="254" spans="12:19" x14ac:dyDescent="0.2">
      <c r="M254" s="2"/>
      <c r="N254" s="2"/>
      <c r="P254" s="4"/>
      <c r="Q254" s="4"/>
      <c r="R254" s="4"/>
    </row>
    <row r="255" spans="12:19" x14ac:dyDescent="0.2">
      <c r="M255" s="39"/>
      <c r="N255" s="6"/>
      <c r="O255" s="6"/>
      <c r="P255" s="6"/>
      <c r="Q255" s="6"/>
      <c r="R255" s="6"/>
    </row>
    <row r="256" spans="12:19" ht="14.4" customHeight="1" x14ac:dyDescent="0.2">
      <c r="M256" s="41"/>
      <c r="N256" s="11"/>
      <c r="O256" s="11"/>
      <c r="P256" s="11"/>
      <c r="Q256" s="11"/>
      <c r="R256" s="11"/>
      <c r="S256" s="16"/>
    </row>
    <row r="257" spans="13:19" ht="14.4" customHeight="1" x14ac:dyDescent="0.2">
      <c r="M257" s="41"/>
      <c r="N257" s="11"/>
      <c r="O257" s="11"/>
      <c r="P257" s="11"/>
      <c r="Q257" s="11"/>
      <c r="R257" s="11"/>
      <c r="S257" s="16"/>
    </row>
    <row r="258" spans="13:19" ht="14.4" customHeight="1" x14ac:dyDescent="0.2">
      <c r="M258" s="41"/>
      <c r="N258" s="11"/>
      <c r="O258" s="11"/>
      <c r="P258" s="11"/>
      <c r="Q258" s="11"/>
      <c r="R258" s="11"/>
      <c r="S258" s="16"/>
    </row>
    <row r="259" spans="13:19" ht="14.4" customHeight="1" x14ac:dyDescent="0.2">
      <c r="M259" s="41"/>
      <c r="N259" s="11"/>
      <c r="O259" s="11"/>
      <c r="P259" s="11"/>
      <c r="Q259" s="11"/>
      <c r="R259" s="11"/>
      <c r="S259" s="16"/>
    </row>
    <row r="260" spans="13:19" ht="14.4" customHeight="1" x14ac:dyDescent="0.2">
      <c r="M260" s="41"/>
      <c r="N260" s="11"/>
      <c r="O260" s="11"/>
      <c r="P260" s="11"/>
      <c r="Q260" s="11"/>
      <c r="R260" s="11"/>
      <c r="S260" s="16"/>
    </row>
    <row r="261" spans="13:19" ht="14.4" customHeight="1" x14ac:dyDescent="0.2">
      <c r="M261" s="41"/>
      <c r="N261" s="11"/>
      <c r="O261" s="11"/>
      <c r="P261" s="11"/>
      <c r="Q261" s="11"/>
      <c r="R261" s="11"/>
      <c r="S261" s="16"/>
    </row>
    <row r="262" spans="13:19" ht="14.4" customHeight="1" x14ac:dyDescent="0.2">
      <c r="M262" s="41"/>
      <c r="N262" s="11"/>
      <c r="O262" s="11"/>
      <c r="P262" s="11"/>
      <c r="Q262" s="11"/>
      <c r="R262" s="11"/>
      <c r="S262" s="16"/>
    </row>
    <row r="263" spans="13:19" ht="14.4" customHeight="1" x14ac:dyDescent="0.2">
      <c r="M263" s="41"/>
      <c r="N263" s="11"/>
      <c r="O263" s="11"/>
      <c r="P263" s="11"/>
      <c r="Q263" s="11"/>
      <c r="R263" s="11"/>
      <c r="S263" s="16"/>
    </row>
    <row r="264" spans="13:19" ht="14.4" customHeight="1" x14ac:dyDescent="0.2">
      <c r="M264" s="41"/>
      <c r="N264" s="11"/>
      <c r="O264" s="11"/>
      <c r="P264" s="11"/>
      <c r="Q264" s="11"/>
      <c r="R264" s="11"/>
      <c r="S264" s="16"/>
    </row>
    <row r="265" spans="13:19" ht="14.4" customHeight="1" x14ac:dyDescent="0.2">
      <c r="M265" s="41"/>
      <c r="N265" s="11"/>
      <c r="O265" s="11"/>
      <c r="P265" s="11"/>
      <c r="Q265" s="11"/>
      <c r="R265" s="11"/>
      <c r="S265" s="16"/>
    </row>
    <row r="266" spans="13:19" ht="14.4" customHeight="1" x14ac:dyDescent="0.2">
      <c r="M266" s="41"/>
      <c r="N266" s="11"/>
      <c r="O266" s="11"/>
      <c r="P266" s="11"/>
      <c r="Q266" s="11"/>
      <c r="R266" s="11"/>
      <c r="S266" s="16"/>
    </row>
    <row r="267" spans="13:19" ht="14.4" customHeight="1" x14ac:dyDescent="0.2">
      <c r="M267" s="41"/>
      <c r="N267" s="11"/>
      <c r="O267" s="11"/>
      <c r="P267" s="11"/>
      <c r="Q267" s="11"/>
      <c r="R267" s="11"/>
      <c r="S267" s="16"/>
    </row>
    <row r="268" spans="13:19" ht="14.4" customHeight="1" x14ac:dyDescent="0.2">
      <c r="M268" s="41"/>
      <c r="N268" s="11"/>
      <c r="O268" s="11"/>
      <c r="P268" s="11"/>
      <c r="Q268" s="11"/>
      <c r="R268" s="11"/>
      <c r="S268" s="16"/>
    </row>
    <row r="269" spans="13:19" ht="14.4" customHeight="1" x14ac:dyDescent="0.2">
      <c r="M269" s="41"/>
      <c r="N269" s="11"/>
      <c r="O269" s="11"/>
      <c r="P269" s="11"/>
      <c r="Q269" s="11"/>
      <c r="R269" s="11"/>
      <c r="S269" s="16"/>
    </row>
    <row r="270" spans="13:19" ht="14.4" customHeight="1" x14ac:dyDescent="0.2">
      <c r="M270" s="41"/>
      <c r="N270" s="11"/>
      <c r="O270" s="11"/>
      <c r="P270" s="11"/>
      <c r="Q270" s="11"/>
      <c r="R270" s="11"/>
      <c r="S270" s="16"/>
    </row>
    <row r="271" spans="13:19" ht="14.4" customHeight="1" x14ac:dyDescent="0.2">
      <c r="M271" s="41"/>
      <c r="N271" s="11"/>
      <c r="O271" s="11"/>
      <c r="P271" s="11"/>
      <c r="Q271" s="11"/>
      <c r="R271" s="11"/>
      <c r="S271" s="16"/>
    </row>
    <row r="272" spans="13:19" ht="14.4" customHeight="1" x14ac:dyDescent="0.2">
      <c r="M272" s="41"/>
      <c r="N272" s="11"/>
      <c r="O272" s="11"/>
      <c r="P272" s="11"/>
      <c r="Q272" s="11"/>
      <c r="R272" s="11"/>
      <c r="S272" s="16"/>
    </row>
    <row r="273" spans="13:19" ht="14.4" customHeight="1" x14ac:dyDescent="0.2">
      <c r="M273" s="41"/>
      <c r="N273" s="11"/>
      <c r="O273" s="11"/>
      <c r="P273" s="11"/>
      <c r="Q273" s="11"/>
      <c r="R273" s="11"/>
      <c r="S273" s="16"/>
    </row>
    <row r="274" spans="13:19" ht="14.4" customHeight="1" x14ac:dyDescent="0.2">
      <c r="M274" s="41"/>
      <c r="N274" s="11"/>
      <c r="O274" s="11"/>
      <c r="P274" s="11"/>
      <c r="Q274" s="11"/>
      <c r="R274" s="11"/>
      <c r="S274" s="16"/>
    </row>
    <row r="275" spans="13:19" ht="14.4" customHeight="1" x14ac:dyDescent="0.2">
      <c r="M275" s="41"/>
      <c r="N275" s="11"/>
      <c r="O275" s="11"/>
      <c r="P275" s="11"/>
      <c r="Q275" s="11"/>
      <c r="R275" s="11"/>
      <c r="S275" s="16"/>
    </row>
    <row r="276" spans="13:19" ht="14.4" customHeight="1" x14ac:dyDescent="0.2">
      <c r="M276" s="41"/>
      <c r="N276" s="11"/>
      <c r="O276" s="11"/>
      <c r="P276" s="11"/>
      <c r="Q276" s="11"/>
      <c r="R276" s="11"/>
      <c r="S276" s="16"/>
    </row>
    <row r="277" spans="13:19" ht="14.4" customHeight="1" x14ac:dyDescent="0.2">
      <c r="M277" s="41"/>
      <c r="N277" s="11"/>
      <c r="O277" s="11"/>
      <c r="P277" s="11"/>
      <c r="Q277" s="11"/>
      <c r="R277" s="11"/>
      <c r="S277" s="16"/>
    </row>
    <row r="278" spans="13:19" ht="14.4" customHeight="1" x14ac:dyDescent="0.2">
      <c r="M278" s="41"/>
      <c r="N278" s="11"/>
      <c r="O278" s="11"/>
      <c r="P278" s="11"/>
      <c r="Q278" s="11"/>
      <c r="R278" s="11"/>
      <c r="S278" s="16"/>
    </row>
    <row r="279" spans="13:19" ht="14.4" customHeight="1" x14ac:dyDescent="0.2">
      <c r="M279" s="41"/>
      <c r="N279" s="11"/>
      <c r="O279" s="11"/>
      <c r="P279" s="11"/>
      <c r="Q279" s="11"/>
      <c r="R279" s="11"/>
      <c r="S279" s="16"/>
    </row>
    <row r="280" spans="13:19" ht="14.4" customHeight="1" x14ac:dyDescent="0.2">
      <c r="M280" s="41"/>
      <c r="N280" s="11"/>
      <c r="O280" s="11"/>
      <c r="P280" s="11"/>
      <c r="Q280" s="11"/>
      <c r="R280" s="11"/>
      <c r="S280" s="16"/>
    </row>
    <row r="281" spans="13:19" ht="14.4" customHeight="1" x14ac:dyDescent="0.2">
      <c r="M281" s="41"/>
      <c r="N281" s="11"/>
      <c r="O281" s="11"/>
      <c r="P281" s="11"/>
      <c r="Q281" s="11"/>
      <c r="R281" s="11"/>
    </row>
    <row r="282" spans="13:19" ht="14.4" customHeight="1" x14ac:dyDescent="0.2">
      <c r="M282" s="41"/>
      <c r="N282" s="11"/>
      <c r="O282" s="11"/>
      <c r="P282" s="11"/>
      <c r="Q282" s="11"/>
      <c r="R282" s="11"/>
    </row>
    <row r="283" spans="13:19" ht="14.4" customHeight="1" x14ac:dyDescent="0.2">
      <c r="M283" s="41"/>
      <c r="N283" s="11"/>
      <c r="O283" s="11"/>
      <c r="P283" s="11"/>
      <c r="Q283" s="11"/>
      <c r="R283" s="11"/>
    </row>
    <row r="284" spans="13:19" ht="14.4" customHeight="1" x14ac:dyDescent="0.2">
      <c r="M284" s="41"/>
      <c r="N284" s="11"/>
      <c r="O284" s="11"/>
      <c r="P284" s="11"/>
      <c r="Q284" s="11"/>
      <c r="R284" s="11"/>
    </row>
    <row r="285" spans="13:19" ht="14.4" customHeight="1" x14ac:dyDescent="0.2">
      <c r="M285" s="41"/>
      <c r="N285" s="11"/>
      <c r="O285" s="11"/>
      <c r="P285" s="11"/>
      <c r="Q285" s="11"/>
      <c r="R285" s="11"/>
    </row>
    <row r="286" spans="13:19" ht="14.4" customHeight="1" x14ac:dyDescent="0.2">
      <c r="M286" s="41"/>
      <c r="N286" s="11"/>
      <c r="O286" s="11"/>
      <c r="P286" s="11"/>
      <c r="Q286" s="11"/>
      <c r="R286" s="11"/>
    </row>
    <row r="287" spans="13:19" ht="14.4" customHeight="1" x14ac:dyDescent="0.2">
      <c r="M287" s="41"/>
      <c r="N287" s="11"/>
      <c r="O287" s="11"/>
      <c r="P287" s="11"/>
      <c r="Q287" s="11"/>
      <c r="R287" s="11"/>
    </row>
    <row r="288" spans="13:19" ht="14.4" customHeight="1" x14ac:dyDescent="0.2">
      <c r="M288" s="45"/>
      <c r="O288" s="14"/>
      <c r="P288" s="14"/>
      <c r="Q288" s="14"/>
      <c r="R288" s="47"/>
    </row>
    <row r="289" spans="13:24" ht="14.4" customHeight="1" x14ac:dyDescent="0.2">
      <c r="O289" s="15"/>
      <c r="P289" s="15"/>
      <c r="Q289" s="15"/>
      <c r="R289" s="24"/>
    </row>
    <row r="290" spans="13:24" ht="14.4" customHeight="1" x14ac:dyDescent="0.2">
      <c r="O290" s="48"/>
      <c r="P290" s="47"/>
      <c r="Q290" s="48"/>
      <c r="R290" s="46"/>
    </row>
    <row r="291" spans="13:24" x14ac:dyDescent="0.2">
      <c r="O291" s="47"/>
      <c r="P291" s="47"/>
      <c r="Q291" s="47"/>
      <c r="R291" s="24"/>
    </row>
    <row r="292" spans="13:24" x14ac:dyDescent="0.2">
      <c r="M292" s="57"/>
      <c r="O292" s="50"/>
      <c r="P292" s="50"/>
      <c r="Q292" s="50"/>
      <c r="R292" s="106"/>
    </row>
    <row r="293" spans="13:24" x14ac:dyDescent="0.2">
      <c r="M293" s="57"/>
      <c r="O293" s="50"/>
      <c r="P293" s="50"/>
      <c r="Q293" s="50"/>
      <c r="R293" s="106"/>
    </row>
    <row r="295" spans="13:24" x14ac:dyDescent="0.2">
      <c r="M295" s="37"/>
      <c r="S295" s="37"/>
    </row>
    <row r="296" spans="13:24" x14ac:dyDescent="0.2">
      <c r="M296" s="2"/>
      <c r="N296" s="2"/>
      <c r="P296" s="4"/>
      <c r="Q296" s="4"/>
      <c r="R296" s="4"/>
      <c r="S296" s="2"/>
      <c r="T296" s="2"/>
      <c r="V296" s="4"/>
      <c r="W296" s="4"/>
      <c r="X296" s="4"/>
    </row>
    <row r="297" spans="13:24" x14ac:dyDescent="0.2">
      <c r="M297" s="39"/>
      <c r="N297" s="6"/>
      <c r="O297" s="6"/>
      <c r="P297" s="6"/>
      <c r="Q297" s="6"/>
      <c r="R297" s="6"/>
      <c r="S297" s="39"/>
      <c r="T297" s="6"/>
      <c r="U297" s="6"/>
      <c r="V297" s="6"/>
      <c r="W297" s="6"/>
      <c r="X297" s="6"/>
    </row>
    <row r="298" spans="13:24" x14ac:dyDescent="0.2">
      <c r="M298" s="41"/>
      <c r="N298" s="11"/>
      <c r="O298" s="11"/>
      <c r="P298" s="11"/>
      <c r="Q298" s="11"/>
      <c r="R298" s="25"/>
      <c r="S298" s="41"/>
      <c r="T298" s="11"/>
      <c r="U298" s="11"/>
      <c r="V298" s="11"/>
      <c r="W298" s="11"/>
      <c r="X298" s="25"/>
    </row>
    <row r="299" spans="13:24" x14ac:dyDescent="0.2">
      <c r="M299" s="41"/>
      <c r="N299" s="11"/>
      <c r="O299" s="11"/>
      <c r="P299" s="11"/>
      <c r="Q299" s="11"/>
      <c r="R299" s="25"/>
      <c r="S299" s="41"/>
      <c r="T299" s="11"/>
      <c r="U299" s="11"/>
      <c r="V299" s="11"/>
      <c r="W299" s="11"/>
      <c r="X299" s="25"/>
    </row>
    <row r="300" spans="13:24" x14ac:dyDescent="0.2">
      <c r="M300" s="41"/>
      <c r="N300" s="11"/>
      <c r="O300" s="11"/>
      <c r="P300" s="11"/>
      <c r="Q300" s="11"/>
      <c r="R300" s="25"/>
      <c r="S300" s="41"/>
      <c r="T300" s="11"/>
      <c r="U300" s="11"/>
      <c r="V300" s="11"/>
      <c r="W300" s="11"/>
      <c r="X300" s="25"/>
    </row>
    <row r="301" spans="13:24" x14ac:dyDescent="0.2">
      <c r="M301" s="41"/>
      <c r="N301" s="11"/>
      <c r="O301" s="11"/>
      <c r="P301" s="11"/>
      <c r="Q301" s="11"/>
      <c r="R301" s="25"/>
      <c r="S301" s="41"/>
      <c r="T301" s="11"/>
      <c r="U301" s="11"/>
      <c r="V301" s="11"/>
      <c r="W301" s="11"/>
      <c r="X301" s="25"/>
    </row>
    <row r="302" spans="13:24" x14ac:dyDescent="0.2">
      <c r="M302" s="41"/>
      <c r="N302" s="11"/>
      <c r="O302" s="11"/>
      <c r="P302" s="11"/>
      <c r="Q302" s="11"/>
      <c r="R302" s="25"/>
      <c r="S302" s="41"/>
      <c r="T302" s="11"/>
      <c r="U302" s="11"/>
      <c r="V302" s="11"/>
      <c r="W302" s="11"/>
      <c r="X302" s="25"/>
    </row>
    <row r="303" spans="13:24" x14ac:dyDescent="0.2">
      <c r="M303" s="41"/>
      <c r="N303" s="11"/>
      <c r="O303" s="11"/>
      <c r="P303" s="11"/>
      <c r="Q303" s="11"/>
      <c r="R303" s="25"/>
      <c r="S303" s="41"/>
      <c r="T303" s="11"/>
      <c r="U303" s="11"/>
      <c r="V303" s="11"/>
      <c r="W303" s="11"/>
      <c r="X303" s="25"/>
    </row>
    <row r="304" spans="13:24" x14ac:dyDescent="0.2">
      <c r="M304" s="41"/>
      <c r="N304" s="11"/>
      <c r="O304" s="11"/>
      <c r="P304" s="11"/>
      <c r="Q304" s="11"/>
      <c r="R304" s="25"/>
      <c r="S304" s="41"/>
      <c r="T304" s="11"/>
      <c r="U304" s="11"/>
      <c r="V304" s="11"/>
      <c r="W304" s="11"/>
      <c r="X304" s="25"/>
    </row>
    <row r="305" spans="13:24" x14ac:dyDescent="0.2">
      <c r="M305" s="41"/>
      <c r="N305" s="11"/>
      <c r="O305" s="11"/>
      <c r="P305" s="11"/>
      <c r="Q305" s="11"/>
      <c r="R305" s="25"/>
      <c r="S305" s="41"/>
      <c r="T305" s="11"/>
      <c r="U305" s="11"/>
      <c r="V305" s="11"/>
      <c r="W305" s="11"/>
      <c r="X305" s="25"/>
    </row>
    <row r="306" spans="13:24" x14ac:dyDescent="0.2">
      <c r="M306" s="41"/>
      <c r="N306" s="11"/>
      <c r="O306" s="11"/>
      <c r="P306" s="11"/>
      <c r="Q306" s="11"/>
      <c r="R306" s="25"/>
      <c r="S306" s="41"/>
      <c r="T306" s="11"/>
      <c r="U306" s="11"/>
      <c r="V306" s="11"/>
      <c r="W306" s="11"/>
      <c r="X306" s="25"/>
    </row>
    <row r="307" spans="13:24" x14ac:dyDescent="0.2">
      <c r="M307" s="41"/>
      <c r="N307" s="11"/>
      <c r="O307" s="11"/>
      <c r="P307" s="11"/>
      <c r="Q307" s="11"/>
      <c r="R307" s="25"/>
      <c r="S307" s="41"/>
      <c r="T307" s="11"/>
      <c r="U307" s="11"/>
      <c r="V307" s="11"/>
      <c r="W307" s="11"/>
      <c r="X307" s="25"/>
    </row>
    <row r="308" spans="13:24" x14ac:dyDescent="0.2">
      <c r="M308" s="41"/>
      <c r="N308" s="11"/>
      <c r="O308" s="11"/>
      <c r="P308" s="11"/>
      <c r="Q308" s="11"/>
      <c r="R308" s="25"/>
      <c r="S308" s="41"/>
      <c r="T308" s="11"/>
      <c r="U308" s="11"/>
      <c r="V308" s="11"/>
      <c r="W308" s="11"/>
      <c r="X308" s="25"/>
    </row>
    <row r="309" spans="13:24" x14ac:dyDescent="0.2">
      <c r="M309" s="41"/>
      <c r="N309" s="11"/>
      <c r="O309" s="11"/>
      <c r="P309" s="11"/>
      <c r="Q309" s="11"/>
      <c r="R309" s="25"/>
      <c r="S309" s="41"/>
      <c r="T309" s="11"/>
      <c r="U309" s="11"/>
      <c r="V309" s="11"/>
      <c r="W309" s="11"/>
      <c r="X309" s="25"/>
    </row>
    <row r="310" spans="13:24" x14ac:dyDescent="0.2">
      <c r="M310" s="41"/>
      <c r="N310" s="11"/>
      <c r="O310" s="11"/>
      <c r="P310" s="11"/>
      <c r="Q310" s="11"/>
      <c r="R310" s="25"/>
      <c r="S310" s="41"/>
      <c r="T310" s="11"/>
      <c r="U310" s="11"/>
      <c r="V310" s="11"/>
      <c r="W310" s="11"/>
      <c r="X310" s="25"/>
    </row>
    <row r="311" spans="13:24" x14ac:dyDescent="0.2">
      <c r="M311" s="41"/>
      <c r="N311" s="11"/>
      <c r="O311" s="11"/>
      <c r="P311" s="11"/>
      <c r="Q311" s="11"/>
      <c r="R311" s="25"/>
      <c r="S311" s="41"/>
      <c r="T311" s="11"/>
      <c r="U311" s="11"/>
      <c r="V311" s="11"/>
      <c r="W311" s="11"/>
      <c r="X311" s="25"/>
    </row>
    <row r="312" spans="13:24" x14ac:dyDescent="0.2">
      <c r="M312" s="41"/>
      <c r="N312" s="11"/>
      <c r="O312" s="11"/>
      <c r="P312" s="11"/>
      <c r="Q312" s="11"/>
      <c r="R312" s="25"/>
      <c r="S312" s="41"/>
      <c r="T312" s="11"/>
      <c r="U312" s="11"/>
      <c r="V312" s="11"/>
      <c r="W312" s="11"/>
      <c r="X312" s="25"/>
    </row>
    <row r="313" spans="13:24" x14ac:dyDescent="0.2">
      <c r="M313" s="41"/>
      <c r="N313" s="11"/>
      <c r="O313" s="11"/>
      <c r="P313" s="11"/>
      <c r="Q313" s="11"/>
      <c r="R313" s="25"/>
      <c r="S313" s="41"/>
      <c r="T313" s="11"/>
      <c r="U313" s="11"/>
      <c r="V313" s="11"/>
      <c r="W313" s="11"/>
      <c r="X313" s="25"/>
    </row>
    <row r="314" spans="13:24" x14ac:dyDescent="0.2">
      <c r="M314" s="41"/>
      <c r="N314" s="11"/>
      <c r="O314" s="11"/>
      <c r="P314" s="11"/>
      <c r="Q314" s="11"/>
      <c r="R314" s="25"/>
      <c r="S314" s="41"/>
      <c r="T314" s="11"/>
      <c r="U314" s="11"/>
      <c r="V314" s="11"/>
      <c r="W314" s="11"/>
      <c r="X314" s="25"/>
    </row>
    <row r="315" spans="13:24" x14ac:dyDescent="0.2">
      <c r="M315" s="41"/>
      <c r="N315" s="11"/>
      <c r="O315" s="11"/>
      <c r="P315" s="11"/>
      <c r="Q315" s="11"/>
      <c r="R315" s="25"/>
      <c r="S315" s="41"/>
      <c r="T315" s="11"/>
      <c r="U315" s="11"/>
      <c r="V315" s="11"/>
      <c r="W315" s="11"/>
      <c r="X315" s="25"/>
    </row>
    <row r="316" spans="13:24" x14ac:dyDescent="0.2">
      <c r="M316" s="41"/>
      <c r="N316" s="11"/>
      <c r="O316" s="11"/>
      <c r="P316" s="11"/>
      <c r="Q316" s="11"/>
      <c r="R316" s="25"/>
      <c r="S316" s="41"/>
      <c r="T316" s="11"/>
      <c r="U316" s="11"/>
      <c r="V316" s="11"/>
      <c r="W316" s="11"/>
      <c r="X316" s="25"/>
    </row>
    <row r="317" spans="13:24" x14ac:dyDescent="0.2">
      <c r="M317" s="41"/>
      <c r="N317" s="11"/>
      <c r="O317" s="11"/>
      <c r="P317" s="11"/>
      <c r="Q317" s="11"/>
      <c r="R317" s="25"/>
      <c r="S317" s="41"/>
      <c r="T317" s="11"/>
      <c r="U317" s="11"/>
      <c r="V317" s="11"/>
      <c r="W317" s="11"/>
      <c r="X317" s="25"/>
    </row>
    <row r="318" spans="13:24" x14ac:dyDescent="0.2">
      <c r="M318" s="41"/>
      <c r="N318" s="11"/>
      <c r="O318" s="11"/>
      <c r="P318" s="11"/>
      <c r="Q318" s="11"/>
      <c r="R318" s="25"/>
      <c r="S318" s="41"/>
      <c r="T318" s="11"/>
      <c r="U318" s="11"/>
      <c r="V318" s="11"/>
      <c r="W318" s="11"/>
      <c r="X318" s="25"/>
    </row>
    <row r="319" spans="13:24" x14ac:dyDescent="0.2">
      <c r="M319" s="41"/>
      <c r="N319" s="11"/>
      <c r="O319" s="11"/>
      <c r="P319" s="11"/>
      <c r="Q319" s="11"/>
      <c r="R319" s="25"/>
      <c r="S319" s="41"/>
      <c r="T319" s="11"/>
      <c r="U319" s="11"/>
      <c r="V319" s="11"/>
      <c r="W319" s="11"/>
      <c r="X319" s="25"/>
    </row>
    <row r="320" spans="13:24" x14ac:dyDescent="0.2">
      <c r="M320" s="41"/>
      <c r="N320" s="11"/>
      <c r="O320" s="11"/>
      <c r="P320" s="11"/>
      <c r="Q320" s="11"/>
      <c r="R320" s="25"/>
      <c r="S320" s="41"/>
      <c r="T320" s="11"/>
      <c r="U320" s="11"/>
      <c r="V320" s="11"/>
      <c r="W320" s="11"/>
      <c r="X320" s="25"/>
    </row>
    <row r="321" spans="13:24" x14ac:dyDescent="0.2">
      <c r="M321" s="41"/>
      <c r="N321" s="11"/>
      <c r="O321" s="11"/>
      <c r="P321" s="11"/>
      <c r="Q321" s="11"/>
      <c r="R321" s="25"/>
      <c r="S321" s="41"/>
      <c r="T321" s="11"/>
      <c r="U321" s="11"/>
      <c r="V321" s="11"/>
      <c r="W321" s="11"/>
      <c r="X321" s="25"/>
    </row>
    <row r="322" spans="13:24" x14ac:dyDescent="0.2">
      <c r="M322" s="41"/>
      <c r="N322" s="11"/>
      <c r="O322" s="11"/>
      <c r="P322" s="11"/>
      <c r="Q322" s="11"/>
      <c r="R322" s="25"/>
      <c r="S322" s="41"/>
      <c r="T322" s="11"/>
      <c r="U322" s="11"/>
      <c r="V322" s="11"/>
      <c r="W322" s="11"/>
      <c r="X322" s="25"/>
    </row>
    <row r="323" spans="13:24" x14ac:dyDescent="0.2">
      <c r="M323" s="41"/>
      <c r="N323" s="11"/>
      <c r="O323" s="11"/>
      <c r="P323" s="11"/>
      <c r="Q323" s="11"/>
      <c r="R323" s="25"/>
      <c r="S323" s="41"/>
      <c r="T323" s="11"/>
      <c r="U323" s="11"/>
      <c r="V323" s="11"/>
      <c r="W323" s="11"/>
      <c r="X323" s="25"/>
    </row>
    <row r="324" spans="13:24" x14ac:dyDescent="0.2">
      <c r="M324" s="41"/>
      <c r="N324" s="11"/>
      <c r="O324" s="11"/>
      <c r="P324" s="11"/>
      <c r="Q324" s="11"/>
      <c r="R324" s="25"/>
      <c r="S324" s="41"/>
      <c r="T324" s="11"/>
      <c r="U324" s="11"/>
      <c r="V324" s="11"/>
      <c r="W324" s="11"/>
      <c r="X324" s="25"/>
    </row>
    <row r="325" spans="13:24" x14ac:dyDescent="0.2">
      <c r="M325" s="41"/>
      <c r="N325" s="11"/>
      <c r="O325" s="11"/>
      <c r="P325" s="11"/>
      <c r="Q325" s="11"/>
      <c r="R325" s="25"/>
      <c r="S325" s="41"/>
      <c r="T325" s="11"/>
      <c r="U325" s="11"/>
      <c r="V325" s="11"/>
      <c r="W325" s="11"/>
      <c r="X325" s="25"/>
    </row>
    <row r="326" spans="13:24" x14ac:dyDescent="0.2">
      <c r="M326" s="41"/>
      <c r="N326" s="11"/>
      <c r="O326" s="11"/>
      <c r="P326" s="11"/>
      <c r="Q326" s="11"/>
      <c r="R326" s="25"/>
      <c r="S326" s="41"/>
      <c r="T326" s="11"/>
      <c r="U326" s="11"/>
      <c r="V326" s="11"/>
      <c r="W326" s="11"/>
      <c r="X326" s="25"/>
    </row>
    <row r="327" spans="13:24" x14ac:dyDescent="0.2">
      <c r="M327" s="41"/>
      <c r="N327" s="11"/>
      <c r="O327" s="11"/>
      <c r="P327" s="11"/>
      <c r="Q327" s="11"/>
      <c r="R327" s="25"/>
      <c r="S327" s="41"/>
      <c r="T327" s="11"/>
      <c r="U327" s="11"/>
      <c r="V327" s="11"/>
      <c r="W327" s="11"/>
      <c r="X327" s="25"/>
    </row>
    <row r="328" spans="13:24" x14ac:dyDescent="0.2">
      <c r="M328" s="41"/>
      <c r="N328" s="11"/>
      <c r="O328" s="11"/>
      <c r="P328" s="11"/>
      <c r="Q328" s="11"/>
      <c r="R328" s="25"/>
      <c r="S328" s="41"/>
      <c r="T328" s="11"/>
      <c r="U328" s="11"/>
      <c r="V328" s="11"/>
      <c r="W328" s="11"/>
      <c r="X328" s="25"/>
    </row>
    <row r="329" spans="13:24" x14ac:dyDescent="0.2">
      <c r="M329" s="41"/>
      <c r="N329" s="11"/>
      <c r="O329" s="11"/>
      <c r="P329" s="11"/>
      <c r="Q329" s="11"/>
      <c r="R329" s="11"/>
      <c r="S329" s="41"/>
      <c r="T329" s="11"/>
      <c r="U329" s="11"/>
      <c r="V329" s="11"/>
      <c r="W329" s="11"/>
      <c r="X329" s="11"/>
    </row>
    <row r="330" spans="13:24" x14ac:dyDescent="0.2">
      <c r="M330" s="45"/>
      <c r="O330" s="14"/>
      <c r="P330" s="14"/>
      <c r="Q330" s="14"/>
      <c r="R330" s="47"/>
      <c r="S330" s="45"/>
      <c r="U330" s="14"/>
      <c r="V330" s="14"/>
      <c r="W330" s="14"/>
      <c r="X330" s="47"/>
    </row>
    <row r="331" spans="13:24" x14ac:dyDescent="0.2">
      <c r="O331" s="15"/>
      <c r="P331" s="15"/>
      <c r="Q331" s="15"/>
      <c r="R331" s="24"/>
      <c r="U331" s="15"/>
      <c r="V331" s="15"/>
      <c r="W331" s="15"/>
      <c r="X331" s="24"/>
    </row>
    <row r="332" spans="13:24" x14ac:dyDescent="0.2">
      <c r="O332" s="48"/>
      <c r="P332" s="47"/>
      <c r="Q332" s="48"/>
      <c r="R332" s="46"/>
      <c r="U332" s="48"/>
      <c r="V332" s="47"/>
      <c r="W332" s="48"/>
      <c r="X332" s="46"/>
    </row>
    <row r="333" spans="13:24" x14ac:dyDescent="0.2">
      <c r="O333" s="47"/>
      <c r="P333" s="47"/>
      <c r="Q333" s="47"/>
      <c r="R333" s="24"/>
      <c r="U333" s="47"/>
      <c r="V333" s="47"/>
      <c r="W333" s="47"/>
      <c r="X333" s="24"/>
    </row>
    <row r="334" spans="13:24" x14ac:dyDescent="0.2">
      <c r="M334" s="57"/>
      <c r="O334" s="50"/>
      <c r="P334" s="50"/>
      <c r="Q334" s="50"/>
      <c r="R334" s="106"/>
      <c r="S334" s="57"/>
      <c r="U334" s="50"/>
      <c r="V334" s="50"/>
      <c r="W334" s="50"/>
      <c r="X334" s="106"/>
    </row>
    <row r="335" spans="13:24" x14ac:dyDescent="0.2">
      <c r="M335" s="57"/>
      <c r="O335" s="50"/>
      <c r="P335" s="50"/>
      <c r="Q335" s="50"/>
      <c r="R335" s="106"/>
      <c r="S335" s="57"/>
      <c r="U335" s="50"/>
      <c r="V335" s="50"/>
      <c r="W335" s="50"/>
      <c r="X335" s="10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"/>
  <sheetViews>
    <sheetView workbookViewId="0">
      <selection activeCell="C18" sqref="C18"/>
    </sheetView>
    <sheetView topLeftCell="A26" workbookViewId="1">
      <selection activeCell="B41" sqref="B41"/>
    </sheetView>
    <sheetView topLeftCell="A26" workbookViewId="2">
      <selection activeCell="G32" sqref="G32"/>
    </sheetView>
    <sheetView workbookViewId="3">
      <selection activeCell="D14" sqref="D14"/>
    </sheetView>
  </sheetViews>
  <sheetFormatPr defaultRowHeight="13.2" x14ac:dyDescent="0.25"/>
  <cols>
    <col min="1" max="1" width="4" customWidth="1"/>
    <col min="2" max="2" width="9.33203125" customWidth="1"/>
    <col min="3" max="3" width="8.88671875" customWidth="1"/>
    <col min="4" max="4" width="16" bestFit="1" customWidth="1"/>
    <col min="5" max="5" width="9.88671875" style="52" customWidth="1"/>
    <col min="6" max="6" width="11.6640625" customWidth="1"/>
    <col min="7" max="9" width="9.88671875" customWidth="1"/>
    <col min="10" max="10" width="10.44140625" customWidth="1"/>
    <col min="12" max="12" width="9.5546875" bestFit="1" customWidth="1"/>
    <col min="14" max="14" width="9.33203125" customWidth="1"/>
    <col min="20" max="20" width="11.88671875" customWidth="1"/>
    <col min="21" max="21" width="9.5546875" customWidth="1"/>
    <col min="22" max="22" width="12" customWidth="1"/>
    <col min="23" max="23" width="8.5546875" customWidth="1"/>
  </cols>
  <sheetData>
    <row r="1" spans="1:35" x14ac:dyDescent="0.25">
      <c r="A1" s="54"/>
      <c r="B1" s="55"/>
      <c r="I1" s="1"/>
      <c r="K1" s="1"/>
    </row>
    <row r="2" spans="1:35" x14ac:dyDescent="0.25">
      <c r="B2" s="1" t="s">
        <v>23</v>
      </c>
      <c r="D2" s="1" t="s">
        <v>24</v>
      </c>
      <c r="G2" s="4"/>
      <c r="H2" s="3"/>
      <c r="I2" s="4"/>
      <c r="J2" s="4"/>
      <c r="K2" s="4"/>
      <c r="L2" s="4"/>
      <c r="M2" s="4"/>
    </row>
    <row r="3" spans="1:35" x14ac:dyDescent="0.25">
      <c r="A3" s="3"/>
      <c r="B3" s="4"/>
      <c r="C3" s="4"/>
      <c r="D3" s="4"/>
      <c r="E3" s="58"/>
      <c r="F3" s="4"/>
      <c r="G3" s="6"/>
      <c r="H3" s="5"/>
      <c r="I3" s="6"/>
      <c r="J3" s="6"/>
      <c r="K3" s="6"/>
      <c r="L3" s="6"/>
      <c r="M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 t="s">
        <v>15</v>
      </c>
      <c r="AF3" s="9" t="s">
        <v>15</v>
      </c>
    </row>
    <row r="4" spans="1:35" x14ac:dyDescent="0.25">
      <c r="A4" s="5" t="s">
        <v>12</v>
      </c>
      <c r="B4" s="6" t="s">
        <v>21</v>
      </c>
      <c r="C4" s="6" t="s">
        <v>22</v>
      </c>
      <c r="D4" s="39" t="s">
        <v>21</v>
      </c>
      <c r="E4" s="39" t="s">
        <v>22</v>
      </c>
      <c r="F4" s="6"/>
      <c r="G4" s="11"/>
      <c r="H4" s="10"/>
      <c r="I4" s="11"/>
      <c r="J4" s="11"/>
      <c r="K4" s="11"/>
      <c r="L4" s="11"/>
      <c r="M4" s="11"/>
      <c r="N4" s="8"/>
      <c r="O4" s="59"/>
      <c r="P4" s="4"/>
      <c r="Q4" s="4"/>
      <c r="R4" s="8"/>
      <c r="S4" s="12"/>
      <c r="T4" s="9"/>
      <c r="W4" s="13"/>
      <c r="Y4" s="7"/>
      <c r="Z4" s="8">
        <v>56419</v>
      </c>
      <c r="AA4" s="8">
        <v>500516</v>
      </c>
      <c r="AB4" s="8">
        <v>500535</v>
      </c>
      <c r="AC4" s="8">
        <v>500539</v>
      </c>
      <c r="AD4" s="8" t="s">
        <v>16</v>
      </c>
      <c r="AE4" s="12" t="s">
        <v>17</v>
      </c>
      <c r="AF4" s="9" t="s">
        <v>18</v>
      </c>
      <c r="AI4" s="13"/>
    </row>
    <row r="5" spans="1:35" x14ac:dyDescent="0.25">
      <c r="A5" s="10">
        <v>1</v>
      </c>
      <c r="B5" s="11">
        <v>216409</v>
      </c>
      <c r="C5" s="11">
        <v>214564</v>
      </c>
      <c r="D5" s="11">
        <v>0</v>
      </c>
      <c r="E5" s="11">
        <v>0</v>
      </c>
      <c r="F5" s="11">
        <f>+D5+C5-E5-B5</f>
        <v>-1845</v>
      </c>
      <c r="G5" s="11"/>
      <c r="H5" s="10"/>
      <c r="I5" s="11"/>
      <c r="J5" s="11"/>
      <c r="K5" s="11"/>
      <c r="L5" s="11"/>
      <c r="M5" s="11"/>
      <c r="O5" s="6"/>
      <c r="P5" s="6"/>
      <c r="Q5" s="6"/>
      <c r="R5" s="14"/>
      <c r="T5" s="15"/>
      <c r="U5" s="16"/>
      <c r="Y5" s="17">
        <v>34001</v>
      </c>
      <c r="Z5" s="18">
        <f>-6103887+6134839</f>
        <v>30952</v>
      </c>
      <c r="AA5" s="18"/>
      <c r="AB5" s="18"/>
      <c r="AC5" s="18"/>
      <c r="AD5" s="18">
        <f t="shared" ref="AD5:AD20" si="0">SUM(Z5:AC5)</f>
        <v>30952</v>
      </c>
      <c r="AE5" s="19">
        <v>1.57</v>
      </c>
      <c r="AF5" s="20">
        <f t="shared" ref="AF5:AF20" si="1">+AE5*AD5</f>
        <v>48594.64</v>
      </c>
      <c r="AG5" s="16">
        <f>+AD5</f>
        <v>30952</v>
      </c>
      <c r="AH5" s="15">
        <f>+AF5</f>
        <v>48594.64</v>
      </c>
      <c r="AI5" s="13">
        <f>+AH5/AG5</f>
        <v>1.57</v>
      </c>
    </row>
    <row r="6" spans="1:35" x14ac:dyDescent="0.25">
      <c r="A6" s="10">
        <v>2</v>
      </c>
      <c r="B6" s="11">
        <v>212420</v>
      </c>
      <c r="C6" s="11">
        <v>214971</v>
      </c>
      <c r="D6" s="11">
        <v>0</v>
      </c>
      <c r="E6" s="11">
        <v>0</v>
      </c>
      <c r="F6" s="11">
        <f>+D6+C6-E6-B6</f>
        <v>2551</v>
      </c>
      <c r="G6" s="11"/>
      <c r="H6" s="10"/>
      <c r="I6" s="11"/>
      <c r="J6" s="11"/>
      <c r="K6" s="11"/>
      <c r="L6" s="11"/>
      <c r="M6" s="11"/>
      <c r="N6" s="18"/>
      <c r="O6" s="11"/>
      <c r="P6" s="11"/>
      <c r="Q6" s="11"/>
      <c r="R6" s="18"/>
      <c r="S6" s="19"/>
      <c r="T6" s="20"/>
      <c r="U6" s="16"/>
      <c r="V6" s="15"/>
      <c r="W6" s="13"/>
      <c r="Y6" s="17">
        <v>34029</v>
      </c>
      <c r="Z6" s="18">
        <f>-9229229+9331390</f>
        <v>102161</v>
      </c>
      <c r="AA6" s="18"/>
      <c r="AB6" s="18"/>
      <c r="AC6" s="18"/>
      <c r="AD6" s="18">
        <f t="shared" si="0"/>
        <v>102161</v>
      </c>
      <c r="AE6" s="21">
        <v>1.84</v>
      </c>
      <c r="AF6" s="20">
        <f t="shared" si="1"/>
        <v>187976.24000000002</v>
      </c>
      <c r="AG6" s="16">
        <f>+AG5+AD6</f>
        <v>133113</v>
      </c>
      <c r="AH6" s="15">
        <f>+AH5+AF6</f>
        <v>236570.88</v>
      </c>
      <c r="AI6" s="13">
        <f t="shared" ref="AI6:AI21" si="2">+AH6/AG6</f>
        <v>1.7772184534943996</v>
      </c>
    </row>
    <row r="7" spans="1:35" x14ac:dyDescent="0.25">
      <c r="A7" s="10">
        <v>3</v>
      </c>
      <c r="B7" s="11">
        <v>221572</v>
      </c>
      <c r="C7" s="11">
        <v>222370</v>
      </c>
      <c r="D7" s="11"/>
      <c r="E7" s="11">
        <v>4477</v>
      </c>
      <c r="F7" s="11">
        <f>+D7+C7-E7-B7</f>
        <v>-3679</v>
      </c>
      <c r="G7" s="11"/>
      <c r="H7" s="10"/>
      <c r="I7" s="11"/>
      <c r="J7" s="11"/>
      <c r="K7" s="11"/>
      <c r="L7" s="11"/>
      <c r="M7" s="11"/>
      <c r="N7" s="18"/>
      <c r="O7" s="11"/>
      <c r="P7" s="11"/>
      <c r="Q7" s="11"/>
      <c r="R7" s="18"/>
      <c r="S7" s="21"/>
      <c r="T7" s="20"/>
      <c r="U7" s="16"/>
      <c r="V7" s="15"/>
      <c r="W7" s="13"/>
      <c r="Y7" s="17">
        <v>34060</v>
      </c>
      <c r="Z7" s="18">
        <f>-9862641+10157103</f>
        <v>294462</v>
      </c>
      <c r="AA7" s="18"/>
      <c r="AB7" s="18"/>
      <c r="AC7" s="18"/>
      <c r="AD7" s="18">
        <f t="shared" si="0"/>
        <v>294462</v>
      </c>
      <c r="AE7" s="21">
        <v>1.91</v>
      </c>
      <c r="AF7" s="20">
        <f t="shared" si="1"/>
        <v>562422.41999999993</v>
      </c>
      <c r="AG7" s="16">
        <f t="shared" ref="AG7:AG21" si="3">+AG6+AD7</f>
        <v>427575</v>
      </c>
      <c r="AH7" s="15">
        <f t="shared" ref="AH7:AH21" si="4">+AH6+AF7</f>
        <v>798993.29999999993</v>
      </c>
      <c r="AI7" s="13">
        <f t="shared" si="2"/>
        <v>1.8686623399403612</v>
      </c>
    </row>
    <row r="8" spans="1:35" x14ac:dyDescent="0.25">
      <c r="A8" s="10">
        <v>4</v>
      </c>
      <c r="B8" s="11">
        <v>219273</v>
      </c>
      <c r="C8" s="11">
        <v>222751</v>
      </c>
      <c r="D8" s="11"/>
      <c r="E8" s="11">
        <v>639</v>
      </c>
      <c r="F8" s="11">
        <f t="shared" ref="F8:F35" si="5">+D8+C8-E8-B8</f>
        <v>2839</v>
      </c>
      <c r="G8" s="11"/>
      <c r="H8" s="10"/>
      <c r="I8" s="11"/>
      <c r="J8" s="11"/>
      <c r="K8" s="11"/>
      <c r="L8" s="11"/>
      <c r="M8" s="11"/>
      <c r="N8" s="18"/>
      <c r="Q8" s="11"/>
      <c r="R8" s="18"/>
      <c r="S8" s="21"/>
      <c r="T8" s="20"/>
      <c r="U8" s="16"/>
      <c r="V8" s="15"/>
      <c r="W8" s="13"/>
      <c r="Y8" s="17">
        <v>34090</v>
      </c>
      <c r="Z8" s="18">
        <f>-10960172+11117813</f>
        <v>157641</v>
      </c>
      <c r="AA8" s="18"/>
      <c r="AB8" s="18"/>
      <c r="AC8" s="18"/>
      <c r="AD8" s="18">
        <f t="shared" si="0"/>
        <v>157641</v>
      </c>
      <c r="AE8" s="21">
        <v>2.21</v>
      </c>
      <c r="AF8" s="20">
        <f t="shared" si="1"/>
        <v>348386.61</v>
      </c>
      <c r="AG8" s="16">
        <f t="shared" si="3"/>
        <v>585216</v>
      </c>
      <c r="AH8" s="15">
        <f t="shared" si="4"/>
        <v>1147379.9099999999</v>
      </c>
      <c r="AI8" s="13">
        <f t="shared" si="2"/>
        <v>1.9606092622211284</v>
      </c>
    </row>
    <row r="9" spans="1:35" x14ac:dyDescent="0.25">
      <c r="A9" s="10">
        <v>5</v>
      </c>
      <c r="B9" s="11">
        <v>185522</v>
      </c>
      <c r="C9" s="11">
        <v>181757</v>
      </c>
      <c r="D9" s="11"/>
      <c r="E9" s="11"/>
      <c r="F9" s="11">
        <f t="shared" si="5"/>
        <v>-3765</v>
      </c>
      <c r="G9" s="11"/>
      <c r="H9" s="10"/>
      <c r="I9" s="11"/>
      <c r="J9" s="11"/>
      <c r="K9" s="11"/>
      <c r="L9" s="11"/>
      <c r="M9" s="11"/>
      <c r="N9" s="18"/>
      <c r="Q9" s="11"/>
      <c r="R9" s="18"/>
      <c r="S9" s="21"/>
      <c r="T9" s="20"/>
      <c r="U9" s="16"/>
      <c r="V9" s="15"/>
      <c r="W9" s="13"/>
      <c r="Y9" s="17">
        <v>34121</v>
      </c>
      <c r="Z9" s="18">
        <f>-10636230+10902316</f>
        <v>266086</v>
      </c>
      <c r="AA9" s="18"/>
      <c r="AB9" s="18"/>
      <c r="AC9" s="18"/>
      <c r="AD9" s="18">
        <f t="shared" si="0"/>
        <v>266086</v>
      </c>
      <c r="AE9" s="21">
        <v>1.67</v>
      </c>
      <c r="AF9" s="20">
        <f t="shared" si="1"/>
        <v>444363.62</v>
      </c>
      <c r="AG9" s="16">
        <f t="shared" si="3"/>
        <v>851302</v>
      </c>
      <c r="AH9" s="15">
        <f t="shared" si="4"/>
        <v>1591743.5299999998</v>
      </c>
      <c r="AI9" s="13">
        <f t="shared" si="2"/>
        <v>1.8697753911067985</v>
      </c>
    </row>
    <row r="10" spans="1:35" x14ac:dyDescent="0.25">
      <c r="A10" s="10">
        <v>6</v>
      </c>
      <c r="B10" s="11">
        <v>164874</v>
      </c>
      <c r="C10" s="11">
        <v>182838</v>
      </c>
      <c r="D10" s="11"/>
      <c r="E10" s="11">
        <v>21037</v>
      </c>
      <c r="F10" s="11">
        <f t="shared" si="5"/>
        <v>-3073</v>
      </c>
      <c r="G10" s="11"/>
      <c r="H10" s="10"/>
      <c r="I10" s="11"/>
      <c r="J10" s="11"/>
      <c r="K10" s="11"/>
      <c r="L10" s="11"/>
      <c r="M10" s="11"/>
      <c r="N10" s="18"/>
      <c r="Q10" s="11"/>
      <c r="R10" s="18"/>
      <c r="S10" s="21"/>
      <c r="T10" s="20"/>
      <c r="U10" s="16"/>
      <c r="V10" s="15"/>
      <c r="W10" s="13"/>
      <c r="Y10" s="17">
        <v>34151</v>
      </c>
      <c r="Z10" s="18">
        <f>-8599421+9180878</f>
        <v>581457</v>
      </c>
      <c r="AA10" s="18"/>
      <c r="AB10" s="18"/>
      <c r="AC10" s="18"/>
      <c r="AD10" s="18">
        <f t="shared" si="0"/>
        <v>581457</v>
      </c>
      <c r="AE10" s="21">
        <v>1.8</v>
      </c>
      <c r="AF10" s="20">
        <f t="shared" si="1"/>
        <v>1046622.6</v>
      </c>
      <c r="AG10" s="16">
        <f t="shared" si="3"/>
        <v>1432759</v>
      </c>
      <c r="AH10" s="15">
        <f t="shared" si="4"/>
        <v>2638366.13</v>
      </c>
      <c r="AI10" s="13">
        <f t="shared" si="2"/>
        <v>1.8414584239219576</v>
      </c>
    </row>
    <row r="11" spans="1:35" x14ac:dyDescent="0.25">
      <c r="A11" s="10">
        <v>7</v>
      </c>
      <c r="B11" s="11">
        <v>170513</v>
      </c>
      <c r="C11" s="11">
        <v>212981</v>
      </c>
      <c r="D11" s="11"/>
      <c r="E11" s="11">
        <v>46832</v>
      </c>
      <c r="F11" s="11">
        <f t="shared" si="5"/>
        <v>-4364</v>
      </c>
      <c r="G11" s="11"/>
      <c r="H11" s="10"/>
      <c r="I11" s="11"/>
      <c r="J11" s="11"/>
      <c r="K11" s="11"/>
      <c r="L11" s="11"/>
      <c r="M11" s="11"/>
      <c r="N11" s="18"/>
      <c r="Q11" s="11"/>
      <c r="R11" s="18"/>
      <c r="S11" s="21"/>
      <c r="T11" s="20"/>
      <c r="U11" s="16"/>
      <c r="V11" s="15"/>
      <c r="W11" s="13"/>
      <c r="Y11" s="17">
        <v>34182</v>
      </c>
      <c r="Z11" s="18">
        <f>-9094539+8818862</f>
        <v>-275677</v>
      </c>
      <c r="AA11" s="18"/>
      <c r="AB11" s="18"/>
      <c r="AC11" s="18"/>
      <c r="AD11" s="18">
        <f t="shared" si="0"/>
        <v>-275677</v>
      </c>
      <c r="AE11" s="21">
        <v>1.88</v>
      </c>
      <c r="AF11" s="20">
        <f t="shared" si="1"/>
        <v>-518272.75999999995</v>
      </c>
      <c r="AG11" s="16">
        <f t="shared" si="3"/>
        <v>1157082</v>
      </c>
      <c r="AH11" s="15">
        <f t="shared" si="4"/>
        <v>2120093.37</v>
      </c>
      <c r="AI11" s="13">
        <f t="shared" si="2"/>
        <v>1.8322758196912579</v>
      </c>
    </row>
    <row r="12" spans="1:35" x14ac:dyDescent="0.25">
      <c r="A12" s="10">
        <v>8</v>
      </c>
      <c r="B12" s="11">
        <v>208241</v>
      </c>
      <c r="C12" s="11">
        <v>215303</v>
      </c>
      <c r="D12" s="11"/>
      <c r="E12" s="11">
        <v>11936</v>
      </c>
      <c r="F12" s="11">
        <f t="shared" si="5"/>
        <v>-4874</v>
      </c>
      <c r="G12" s="11"/>
      <c r="H12" s="10"/>
      <c r="I12" s="11"/>
      <c r="J12" s="11"/>
      <c r="K12" s="11"/>
      <c r="L12" s="11"/>
      <c r="M12" s="11"/>
      <c r="N12" s="18"/>
      <c r="Q12" s="11"/>
      <c r="R12" s="18"/>
      <c r="S12" s="21"/>
      <c r="T12" s="20"/>
      <c r="U12" s="16"/>
      <c r="V12" s="15"/>
      <c r="W12" s="13"/>
      <c r="Y12" s="17">
        <v>34213</v>
      </c>
      <c r="Z12" s="18">
        <f>-8173088+7496644</f>
        <v>-676444</v>
      </c>
      <c r="AA12" s="18"/>
      <c r="AB12" s="18"/>
      <c r="AC12" s="18"/>
      <c r="AD12" s="18">
        <f t="shared" si="0"/>
        <v>-676444</v>
      </c>
      <c r="AE12" s="21">
        <v>2.02</v>
      </c>
      <c r="AF12" s="20">
        <f t="shared" si="1"/>
        <v>-1366416.8800000001</v>
      </c>
      <c r="AG12" s="16">
        <f t="shared" si="3"/>
        <v>480638</v>
      </c>
      <c r="AH12" s="15">
        <f t="shared" si="4"/>
        <v>753676.49</v>
      </c>
      <c r="AI12" s="13">
        <f t="shared" si="2"/>
        <v>1.5680751209850241</v>
      </c>
    </row>
    <row r="13" spans="1:35" x14ac:dyDescent="0.25">
      <c r="A13" s="10">
        <v>9</v>
      </c>
      <c r="B13" s="11">
        <v>244312</v>
      </c>
      <c r="C13" s="11">
        <v>254754</v>
      </c>
      <c r="D13" s="11"/>
      <c r="E13" s="11"/>
      <c r="F13" s="11">
        <f t="shared" si="5"/>
        <v>10442</v>
      </c>
      <c r="G13" s="11"/>
      <c r="H13" s="10"/>
      <c r="I13" s="11"/>
      <c r="J13" s="11"/>
      <c r="K13" s="11"/>
      <c r="L13" s="11"/>
      <c r="M13" s="11"/>
      <c r="N13" s="18"/>
      <c r="Q13" s="11"/>
      <c r="R13" s="18"/>
      <c r="S13" s="21"/>
      <c r="T13" s="20"/>
      <c r="U13" s="16"/>
      <c r="V13" s="15"/>
      <c r="W13" s="13"/>
      <c r="Y13" s="17">
        <v>34243</v>
      </c>
      <c r="Z13" s="18">
        <f>-8509201+7954183</f>
        <v>-555018</v>
      </c>
      <c r="AA13" s="18"/>
      <c r="AB13" s="18"/>
      <c r="AC13" s="18"/>
      <c r="AD13" s="18">
        <f t="shared" si="0"/>
        <v>-555018</v>
      </c>
      <c r="AE13" s="21">
        <v>1.81</v>
      </c>
      <c r="AF13" s="20">
        <f t="shared" si="1"/>
        <v>-1004582.5800000001</v>
      </c>
      <c r="AG13" s="16">
        <f t="shared" si="3"/>
        <v>-74380</v>
      </c>
      <c r="AH13" s="15">
        <f t="shared" si="4"/>
        <v>-250906.09000000008</v>
      </c>
      <c r="AI13" s="13">
        <f t="shared" si="2"/>
        <v>3.3733004840010765</v>
      </c>
    </row>
    <row r="14" spans="1:35" x14ac:dyDescent="0.25">
      <c r="A14" s="10">
        <v>10</v>
      </c>
      <c r="B14" s="11">
        <v>239584</v>
      </c>
      <c r="C14" s="11">
        <v>236368</v>
      </c>
      <c r="D14" s="11"/>
      <c r="E14" s="11"/>
      <c r="F14" s="11">
        <f t="shared" si="5"/>
        <v>-3216</v>
      </c>
      <c r="G14" s="11"/>
      <c r="H14" s="10"/>
      <c r="I14" s="11"/>
      <c r="J14" s="11"/>
      <c r="K14" s="11"/>
      <c r="L14" s="11"/>
      <c r="M14" s="11"/>
      <c r="N14" s="18"/>
      <c r="Q14" s="11"/>
      <c r="R14" s="18"/>
      <c r="S14" s="21"/>
      <c r="T14" s="20"/>
      <c r="U14" s="16"/>
      <c r="V14" s="15"/>
      <c r="W14" s="13"/>
      <c r="Y14" s="17">
        <v>34274</v>
      </c>
      <c r="Z14" s="18">
        <f>-8106782+8615284</f>
        <v>508502</v>
      </c>
      <c r="AA14" s="18"/>
      <c r="AB14" s="18"/>
      <c r="AC14" s="18"/>
      <c r="AD14" s="18">
        <f t="shared" si="0"/>
        <v>508502</v>
      </c>
      <c r="AE14" s="21">
        <v>1.79</v>
      </c>
      <c r="AF14" s="20">
        <f t="shared" si="1"/>
        <v>910218.58000000007</v>
      </c>
      <c r="AG14" s="16">
        <f t="shared" si="3"/>
        <v>434122</v>
      </c>
      <c r="AH14" s="15">
        <f t="shared" si="4"/>
        <v>659312.49</v>
      </c>
      <c r="AI14" s="13">
        <f t="shared" si="2"/>
        <v>1.5187262797093903</v>
      </c>
    </row>
    <row r="15" spans="1:35" x14ac:dyDescent="0.25">
      <c r="A15" s="10">
        <v>11</v>
      </c>
      <c r="B15" s="11"/>
      <c r="C15" s="11"/>
      <c r="D15" s="11"/>
      <c r="E15" s="11"/>
      <c r="F15" s="11">
        <f t="shared" si="5"/>
        <v>0</v>
      </c>
      <c r="G15" s="11"/>
      <c r="H15" s="10"/>
      <c r="I15" s="11"/>
      <c r="J15" s="11"/>
      <c r="K15" s="11"/>
      <c r="L15" s="11"/>
      <c r="M15" s="11"/>
      <c r="N15" s="18"/>
      <c r="Q15" s="11"/>
      <c r="R15" s="18"/>
      <c r="S15" s="21"/>
      <c r="T15" s="20"/>
      <c r="U15" s="16"/>
      <c r="V15" s="15"/>
      <c r="W15" s="13"/>
      <c r="Y15" s="17">
        <v>34304</v>
      </c>
      <c r="Z15" s="18">
        <f>-8035720+8638014+8035720-8298344</f>
        <v>339670</v>
      </c>
      <c r="AA15" s="18"/>
      <c r="AB15" s="18"/>
      <c r="AC15" s="18"/>
      <c r="AD15" s="18">
        <f t="shared" si="0"/>
        <v>339670</v>
      </c>
      <c r="AE15" s="21">
        <v>2.2799999999999998</v>
      </c>
      <c r="AF15" s="20">
        <f t="shared" si="1"/>
        <v>774447.6</v>
      </c>
      <c r="AG15" s="16">
        <f t="shared" si="3"/>
        <v>773792</v>
      </c>
      <c r="AH15" s="15">
        <f t="shared" si="4"/>
        <v>1433760.0899999999</v>
      </c>
      <c r="AI15" s="13">
        <f t="shared" si="2"/>
        <v>1.8529011543153713</v>
      </c>
    </row>
    <row r="16" spans="1:35" x14ac:dyDescent="0.25">
      <c r="A16" s="10">
        <v>12</v>
      </c>
      <c r="B16" s="11"/>
      <c r="C16" s="11"/>
      <c r="D16" s="11"/>
      <c r="E16" s="11"/>
      <c r="F16" s="11">
        <f t="shared" si="5"/>
        <v>0</v>
      </c>
      <c r="G16" s="11"/>
      <c r="H16" s="10"/>
      <c r="I16" s="11"/>
      <c r="J16" s="11"/>
      <c r="K16" s="11"/>
      <c r="L16" s="11"/>
      <c r="M16" s="11"/>
      <c r="N16" s="18"/>
      <c r="Q16" s="11"/>
      <c r="R16" s="18"/>
      <c r="S16" s="21"/>
      <c r="T16" s="20"/>
      <c r="U16" s="16"/>
      <c r="V16" s="15"/>
      <c r="W16" s="13"/>
      <c r="Y16" s="17">
        <v>34335</v>
      </c>
      <c r="Z16" s="18">
        <f>-11019162+11034969</f>
        <v>15807</v>
      </c>
      <c r="AD16" s="18">
        <f t="shared" si="0"/>
        <v>15807</v>
      </c>
      <c r="AE16" s="21">
        <v>1.94</v>
      </c>
      <c r="AF16" s="20">
        <f t="shared" si="1"/>
        <v>30665.579999999998</v>
      </c>
      <c r="AG16" s="16">
        <f t="shared" si="3"/>
        <v>789599</v>
      </c>
      <c r="AH16" s="15">
        <f t="shared" si="4"/>
        <v>1464425.67</v>
      </c>
      <c r="AI16" s="13">
        <f t="shared" si="2"/>
        <v>1.8546447880506434</v>
      </c>
    </row>
    <row r="17" spans="1:35" x14ac:dyDescent="0.25">
      <c r="A17" s="10">
        <v>13</v>
      </c>
      <c r="B17" s="11"/>
      <c r="C17" s="11"/>
      <c r="D17" s="11"/>
      <c r="E17" s="11"/>
      <c r="F17" s="11">
        <f t="shared" si="5"/>
        <v>0</v>
      </c>
      <c r="G17" s="11"/>
      <c r="H17" s="10"/>
      <c r="I17" s="11"/>
      <c r="J17" s="11"/>
      <c r="K17" s="11"/>
      <c r="L17" s="11"/>
      <c r="M17" s="11"/>
      <c r="N17" s="18"/>
      <c r="Q17" s="11"/>
      <c r="R17" s="18"/>
      <c r="S17" s="19"/>
      <c r="T17" s="20"/>
      <c r="U17" s="16"/>
      <c r="V17" s="15"/>
      <c r="W17" s="13"/>
      <c r="Y17" s="17">
        <v>34366</v>
      </c>
      <c r="Z17" s="18">
        <f>-9498254+9056416-9056416+9046830</f>
        <v>-451424</v>
      </c>
      <c r="AD17" s="18">
        <f t="shared" si="0"/>
        <v>-451424</v>
      </c>
      <c r="AE17" s="21">
        <v>2.2000000000000002</v>
      </c>
      <c r="AF17" s="20">
        <f t="shared" si="1"/>
        <v>-993132.8</v>
      </c>
      <c r="AG17" s="16">
        <f t="shared" si="3"/>
        <v>338175</v>
      </c>
      <c r="AH17" s="15">
        <f t="shared" si="4"/>
        <v>471292.86999999988</v>
      </c>
      <c r="AI17" s="13">
        <f t="shared" si="2"/>
        <v>1.3936360464256667</v>
      </c>
    </row>
    <row r="18" spans="1:35" x14ac:dyDescent="0.25">
      <c r="A18" s="10">
        <v>14</v>
      </c>
      <c r="B18" s="11"/>
      <c r="C18" s="11"/>
      <c r="D18" s="11"/>
      <c r="E18" s="11"/>
      <c r="F18" s="11">
        <f t="shared" si="5"/>
        <v>0</v>
      </c>
      <c r="G18" s="11"/>
      <c r="H18" s="10"/>
      <c r="I18" s="11"/>
      <c r="J18" s="11"/>
      <c r="K18" s="11"/>
      <c r="L18" s="11"/>
      <c r="M18" s="11"/>
      <c r="N18" s="18"/>
      <c r="Q18" s="11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 t="e">
        <f t="shared" si="2"/>
        <v>#DIV/0!</v>
      </c>
    </row>
    <row r="19" spans="1:35" x14ac:dyDescent="0.25">
      <c r="A19" s="10">
        <v>15</v>
      </c>
      <c r="B19" s="11"/>
      <c r="C19" s="11"/>
      <c r="D19" s="11"/>
      <c r="E19" s="11"/>
      <c r="F19" s="11">
        <f t="shared" si="5"/>
        <v>0</v>
      </c>
      <c r="G19" s="11"/>
      <c r="H19" s="10"/>
      <c r="I19" s="11"/>
      <c r="J19" s="11"/>
      <c r="K19" s="11"/>
      <c r="L19" s="11"/>
      <c r="M19" s="11"/>
      <c r="Q19" s="11"/>
      <c r="Y19" s="17">
        <v>34425</v>
      </c>
      <c r="Z19" s="18">
        <f>-10780270+10712612</f>
        <v>-67658</v>
      </c>
      <c r="AD19" s="18">
        <f t="shared" si="0"/>
        <v>-67658</v>
      </c>
      <c r="AE19" s="21">
        <v>1.74</v>
      </c>
      <c r="AF19" s="20">
        <f t="shared" si="1"/>
        <v>-117724.92</v>
      </c>
      <c r="AG19" s="16">
        <f t="shared" si="3"/>
        <v>-67658</v>
      </c>
      <c r="AH19" s="15">
        <f t="shared" si="4"/>
        <v>-117724.92</v>
      </c>
      <c r="AI19" s="13">
        <f t="shared" si="2"/>
        <v>1.74</v>
      </c>
    </row>
    <row r="20" spans="1:35" x14ac:dyDescent="0.25">
      <c r="A20" s="10">
        <v>16</v>
      </c>
      <c r="B20" s="11"/>
      <c r="C20" s="11"/>
      <c r="D20" s="11"/>
      <c r="E20" s="11"/>
      <c r="F20" s="11">
        <f t="shared" si="5"/>
        <v>0</v>
      </c>
      <c r="G20" s="11"/>
      <c r="H20" s="10"/>
      <c r="I20" s="11"/>
      <c r="J20" s="11"/>
      <c r="K20" s="11"/>
      <c r="L20" s="11"/>
      <c r="M20" s="11"/>
      <c r="Q20" s="11"/>
      <c r="Y20" s="17">
        <v>34455</v>
      </c>
      <c r="Z20" s="24">
        <f>-11190562+11224121</f>
        <v>33559</v>
      </c>
      <c r="AD20" s="18">
        <f t="shared" si="0"/>
        <v>33559</v>
      </c>
      <c r="AE20" s="19">
        <v>1.58</v>
      </c>
      <c r="AF20" s="20">
        <f t="shared" si="1"/>
        <v>53023.22</v>
      </c>
      <c r="AG20" s="16">
        <f t="shared" si="3"/>
        <v>-34099</v>
      </c>
      <c r="AH20" s="15">
        <f t="shared" si="4"/>
        <v>-64701.7</v>
      </c>
      <c r="AI20" s="13">
        <f t="shared" si="2"/>
        <v>1.8974662013548784</v>
      </c>
    </row>
    <row r="21" spans="1:35" x14ac:dyDescent="0.25">
      <c r="A21" s="10">
        <v>17</v>
      </c>
      <c r="B21" s="11"/>
      <c r="C21" s="11"/>
      <c r="D21" s="11"/>
      <c r="E21" s="11"/>
      <c r="F21" s="11">
        <f t="shared" si="5"/>
        <v>0</v>
      </c>
      <c r="G21" s="11"/>
      <c r="H21" s="10"/>
      <c r="I21" s="11"/>
      <c r="J21" s="11"/>
      <c r="K21" s="11"/>
      <c r="L21" s="11"/>
      <c r="M21" s="11"/>
      <c r="N21" s="18"/>
      <c r="O21" s="18"/>
      <c r="P21" s="18"/>
      <c r="Q21" s="11"/>
      <c r="R21" s="18"/>
      <c r="S21" s="21"/>
      <c r="T21" s="20"/>
      <c r="U21" s="16"/>
      <c r="V21" s="15"/>
      <c r="W21" s="13"/>
      <c r="Y21" s="17">
        <v>34486</v>
      </c>
      <c r="Z21" s="24">
        <f>-10190638+10110254</f>
        <v>-80384</v>
      </c>
      <c r="AD21" s="18">
        <f>SUM(Z21:AC21)</f>
        <v>-80384</v>
      </c>
      <c r="AE21" s="19">
        <v>1.6</v>
      </c>
      <c r="AF21" s="20">
        <f>+AE21*AD21</f>
        <v>-128614.40000000001</v>
      </c>
      <c r="AG21" s="16">
        <f t="shared" si="3"/>
        <v>-114483</v>
      </c>
      <c r="AH21" s="15">
        <f t="shared" si="4"/>
        <v>-193316.1</v>
      </c>
      <c r="AI21" s="13">
        <f t="shared" si="2"/>
        <v>1.6886009276486467</v>
      </c>
    </row>
    <row r="22" spans="1:35" x14ac:dyDescent="0.25">
      <c r="A22" s="10">
        <v>18</v>
      </c>
      <c r="B22" s="11"/>
      <c r="C22" s="11"/>
      <c r="D22" s="11"/>
      <c r="E22" s="11"/>
      <c r="F22" s="11">
        <f t="shared" si="5"/>
        <v>0</v>
      </c>
      <c r="G22" s="11"/>
      <c r="H22" s="10"/>
      <c r="I22" s="11"/>
      <c r="J22" s="11"/>
      <c r="K22" s="11"/>
      <c r="L22" s="11"/>
      <c r="M22" s="11"/>
      <c r="N22" s="18"/>
      <c r="O22" s="18"/>
      <c r="P22" s="18"/>
      <c r="Q22" s="11"/>
      <c r="R22" s="18"/>
      <c r="S22" s="21"/>
      <c r="T22" s="20"/>
      <c r="U22" s="16"/>
      <c r="V22" s="15"/>
      <c r="W22" s="13"/>
    </row>
    <row r="23" spans="1:35" x14ac:dyDescent="0.25">
      <c r="A23" s="10">
        <v>19</v>
      </c>
      <c r="B23" s="11"/>
      <c r="C23" s="11"/>
      <c r="D23" s="11"/>
      <c r="E23" s="11"/>
      <c r="F23" s="11">
        <f t="shared" si="5"/>
        <v>0</v>
      </c>
      <c r="G23" s="11"/>
      <c r="H23" s="10"/>
      <c r="I23" s="11"/>
      <c r="J23" s="11"/>
      <c r="K23" s="11"/>
      <c r="L23" s="11"/>
      <c r="M23" s="11"/>
      <c r="N23" s="18"/>
      <c r="O23" s="18"/>
      <c r="P23" s="18"/>
      <c r="Q23" s="11"/>
      <c r="R23" s="18"/>
      <c r="S23" s="21"/>
      <c r="T23" s="20"/>
      <c r="U23" s="16"/>
      <c r="V23" s="15"/>
      <c r="W23" s="13"/>
    </row>
    <row r="24" spans="1:35" x14ac:dyDescent="0.25">
      <c r="A24" s="10">
        <v>20</v>
      </c>
      <c r="B24" s="11"/>
      <c r="C24" s="11"/>
      <c r="D24" s="11"/>
      <c r="E24" s="11"/>
      <c r="F24" s="11">
        <f t="shared" si="5"/>
        <v>0</v>
      </c>
      <c r="G24" s="11"/>
      <c r="H24" s="10"/>
      <c r="I24" s="11"/>
      <c r="J24" s="11"/>
      <c r="K24" s="11"/>
      <c r="L24" s="11"/>
      <c r="M24" s="11"/>
      <c r="N24" s="18"/>
      <c r="O24" s="18"/>
      <c r="P24" s="18"/>
      <c r="Q24" s="11"/>
      <c r="R24" s="18"/>
      <c r="S24" s="21"/>
      <c r="T24" s="20"/>
      <c r="U24" s="16"/>
      <c r="V24" s="15"/>
      <c r="W24" s="13"/>
    </row>
    <row r="25" spans="1:35" x14ac:dyDescent="0.25">
      <c r="A25" s="10">
        <v>21</v>
      </c>
      <c r="B25" s="11"/>
      <c r="C25" s="11"/>
      <c r="D25" s="11"/>
      <c r="E25" s="11"/>
      <c r="F25" s="11">
        <f t="shared" si="5"/>
        <v>0</v>
      </c>
      <c r="G25" s="11"/>
      <c r="H25" s="10"/>
      <c r="I25" s="11"/>
      <c r="J25" s="11"/>
      <c r="K25" s="11"/>
      <c r="L25" s="11"/>
      <c r="M25" s="11"/>
      <c r="N25" s="18"/>
      <c r="O25" s="18"/>
      <c r="P25" s="18"/>
      <c r="Q25" s="11"/>
      <c r="R25" s="18"/>
      <c r="S25" s="21"/>
      <c r="T25" s="20"/>
      <c r="U25" s="16"/>
      <c r="V25" s="15"/>
      <c r="W25" s="13"/>
    </row>
    <row r="26" spans="1:35" x14ac:dyDescent="0.25">
      <c r="A26" s="10">
        <v>22</v>
      </c>
      <c r="B26" s="11"/>
      <c r="C26" s="11"/>
      <c r="D26" s="11"/>
      <c r="E26" s="11"/>
      <c r="F26" s="11">
        <f t="shared" si="5"/>
        <v>0</v>
      </c>
      <c r="G26" s="11"/>
      <c r="H26" s="10"/>
      <c r="I26" s="11"/>
      <c r="J26" s="11"/>
      <c r="K26" s="11"/>
      <c r="L26" s="11"/>
      <c r="M26" s="11"/>
      <c r="N26" s="18"/>
      <c r="O26" s="18"/>
      <c r="P26" s="18"/>
      <c r="Q26" s="11"/>
      <c r="R26" s="18"/>
      <c r="S26" s="21"/>
      <c r="T26" s="20"/>
      <c r="U26" s="16"/>
      <c r="V26" s="15"/>
      <c r="W26" s="13"/>
    </row>
    <row r="27" spans="1:35" x14ac:dyDescent="0.25">
      <c r="A27" s="10">
        <v>23</v>
      </c>
      <c r="B27" s="11"/>
      <c r="C27" s="11"/>
      <c r="D27" s="11"/>
      <c r="E27" s="11"/>
      <c r="F27" s="11">
        <f t="shared" si="5"/>
        <v>0</v>
      </c>
      <c r="G27" s="11"/>
      <c r="H27" s="10"/>
      <c r="I27" s="11"/>
      <c r="J27" s="11"/>
      <c r="K27" s="11"/>
      <c r="L27" s="11"/>
      <c r="M27" s="11"/>
      <c r="N27" s="18"/>
      <c r="O27" s="18"/>
      <c r="P27" s="18"/>
      <c r="Q27" s="11"/>
      <c r="R27" s="18"/>
      <c r="S27" s="21"/>
      <c r="T27" s="20"/>
      <c r="U27" s="16"/>
      <c r="V27" s="15"/>
      <c r="W27" s="13"/>
    </row>
    <row r="28" spans="1:35" x14ac:dyDescent="0.25">
      <c r="A28" s="10">
        <v>24</v>
      </c>
      <c r="B28" s="11"/>
      <c r="C28" s="11"/>
      <c r="D28" s="11"/>
      <c r="E28" s="11"/>
      <c r="F28" s="11">
        <f t="shared" si="5"/>
        <v>0</v>
      </c>
      <c r="G28" s="11"/>
      <c r="H28" s="10"/>
      <c r="I28" s="11"/>
      <c r="J28" s="11"/>
      <c r="K28" s="11"/>
      <c r="L28" s="11"/>
      <c r="M28" s="11"/>
      <c r="N28" s="18"/>
      <c r="O28" s="18"/>
      <c r="P28" s="18"/>
      <c r="Q28" s="11"/>
      <c r="R28" s="18"/>
      <c r="S28" s="21"/>
      <c r="T28" s="20"/>
      <c r="U28" s="16"/>
      <c r="V28" s="15"/>
      <c r="W28" s="13"/>
    </row>
    <row r="29" spans="1:35" x14ac:dyDescent="0.25">
      <c r="A29" s="10">
        <v>25</v>
      </c>
      <c r="B29" s="11"/>
      <c r="C29" s="11"/>
      <c r="D29" s="11"/>
      <c r="E29" s="11"/>
      <c r="F29" s="11">
        <f t="shared" si="5"/>
        <v>0</v>
      </c>
      <c r="G29" s="11"/>
      <c r="H29" s="10"/>
      <c r="I29" s="11"/>
      <c r="J29" s="11"/>
      <c r="K29" s="11"/>
      <c r="L29" s="11"/>
      <c r="M29" s="11"/>
      <c r="N29" s="18"/>
      <c r="O29" s="18"/>
      <c r="P29" s="18"/>
      <c r="Q29" s="11"/>
      <c r="R29" s="18"/>
      <c r="S29" s="21"/>
      <c r="T29" s="20"/>
      <c r="U29" s="16"/>
      <c r="V29" s="15"/>
      <c r="W29" s="13"/>
    </row>
    <row r="30" spans="1:35" x14ac:dyDescent="0.25">
      <c r="A30" s="10">
        <v>26</v>
      </c>
      <c r="B30" s="11"/>
      <c r="C30" s="11"/>
      <c r="D30" s="11"/>
      <c r="E30" s="11"/>
      <c r="F30" s="11">
        <f t="shared" si="5"/>
        <v>0</v>
      </c>
      <c r="G30" s="11"/>
      <c r="H30" s="10"/>
      <c r="I30" s="11"/>
      <c r="J30" s="11"/>
      <c r="K30" s="11"/>
      <c r="L30" s="11"/>
      <c r="M30" s="11"/>
      <c r="N30" s="18"/>
      <c r="O30" s="18"/>
      <c r="P30" s="18"/>
      <c r="Q30" s="11"/>
      <c r="R30" s="18"/>
      <c r="S30" s="21"/>
      <c r="T30" s="20"/>
      <c r="U30" s="16"/>
      <c r="V30" s="15"/>
      <c r="W30" s="13"/>
    </row>
    <row r="31" spans="1:35" x14ac:dyDescent="0.25">
      <c r="A31" s="10">
        <v>27</v>
      </c>
      <c r="B31" s="11"/>
      <c r="C31" s="11"/>
      <c r="D31" s="11"/>
      <c r="E31" s="11"/>
      <c r="F31" s="11">
        <f t="shared" si="5"/>
        <v>0</v>
      </c>
      <c r="G31" s="11"/>
      <c r="H31" s="10"/>
      <c r="I31" s="11"/>
      <c r="J31" s="11"/>
      <c r="K31" s="11"/>
      <c r="L31" s="11"/>
      <c r="M31" s="11"/>
      <c r="N31" s="18"/>
      <c r="O31" s="18"/>
      <c r="P31" s="18"/>
      <c r="Q31" s="11"/>
      <c r="R31" s="18"/>
      <c r="S31" s="21"/>
      <c r="T31" s="20"/>
      <c r="U31" s="16"/>
      <c r="V31" s="15"/>
      <c r="W31" s="13"/>
    </row>
    <row r="32" spans="1:35" x14ac:dyDescent="0.25">
      <c r="A32" s="10">
        <v>28</v>
      </c>
      <c r="B32" s="11"/>
      <c r="C32" s="11"/>
      <c r="D32" s="11"/>
      <c r="E32" s="11"/>
      <c r="F32" s="11">
        <f t="shared" si="5"/>
        <v>0</v>
      </c>
      <c r="G32" s="11"/>
      <c r="H32" s="10"/>
      <c r="I32" s="11"/>
      <c r="J32" s="11"/>
      <c r="K32" s="11"/>
      <c r="L32" s="11"/>
      <c r="M32" s="11"/>
      <c r="N32" s="18"/>
      <c r="Q32" s="11"/>
      <c r="R32" s="18"/>
      <c r="S32" s="21"/>
      <c r="T32" s="20"/>
      <c r="U32" s="16"/>
      <c r="V32" s="15"/>
      <c r="W32" s="13"/>
    </row>
    <row r="33" spans="1:23" x14ac:dyDescent="0.25">
      <c r="A33" s="10">
        <v>29</v>
      </c>
      <c r="B33" s="11"/>
      <c r="C33" s="11"/>
      <c r="D33" s="11"/>
      <c r="E33" s="11"/>
      <c r="F33" s="11">
        <f t="shared" si="5"/>
        <v>0</v>
      </c>
      <c r="G33" s="11"/>
      <c r="H33" s="10"/>
      <c r="I33" s="11"/>
      <c r="J33" s="11"/>
      <c r="K33" s="11"/>
      <c r="L33" s="11"/>
      <c r="M33" s="11"/>
      <c r="N33" s="18"/>
      <c r="Q33" s="11"/>
      <c r="R33" s="18"/>
      <c r="S33" s="21"/>
      <c r="T33" s="20"/>
      <c r="U33" s="16"/>
      <c r="V33" s="15"/>
      <c r="W33" s="13"/>
    </row>
    <row r="34" spans="1:23" x14ac:dyDescent="0.25">
      <c r="A34" s="10">
        <v>30</v>
      </c>
      <c r="B34" s="11"/>
      <c r="C34" s="11"/>
      <c r="D34" s="11"/>
      <c r="E34" s="11"/>
      <c r="F34" s="11">
        <f t="shared" si="5"/>
        <v>0</v>
      </c>
      <c r="G34" s="11"/>
      <c r="H34" s="10"/>
      <c r="I34" s="11"/>
      <c r="J34" s="11"/>
      <c r="K34" s="11"/>
      <c r="L34" s="11"/>
      <c r="M34" s="11"/>
      <c r="N34" s="18"/>
      <c r="Q34" s="11"/>
      <c r="R34" s="18"/>
      <c r="S34" s="21"/>
      <c r="T34" s="20"/>
      <c r="U34" s="16"/>
      <c r="V34" s="15"/>
      <c r="W34" s="13"/>
    </row>
    <row r="35" spans="1:23" x14ac:dyDescent="0.25">
      <c r="A35" s="10">
        <v>31</v>
      </c>
      <c r="B35" s="11"/>
      <c r="C35" s="11"/>
      <c r="D35" s="11"/>
      <c r="E35" s="11"/>
      <c r="F35" s="11">
        <f t="shared" si="5"/>
        <v>0</v>
      </c>
      <c r="G35" s="11"/>
      <c r="H35" s="10"/>
      <c r="I35" s="11"/>
      <c r="J35" s="11"/>
      <c r="K35" s="11"/>
      <c r="L35" s="11"/>
      <c r="M35" s="11"/>
      <c r="N35" s="18"/>
      <c r="Q35" s="11"/>
      <c r="R35" s="18"/>
      <c r="S35" s="21"/>
      <c r="T35" s="20"/>
      <c r="U35" s="16"/>
      <c r="V35" s="15"/>
      <c r="W35" s="13"/>
    </row>
    <row r="36" spans="1:23" x14ac:dyDescent="0.25">
      <c r="A36" s="10"/>
      <c r="B36" s="11">
        <f>SUM(B5:B35)</f>
        <v>2082720</v>
      </c>
      <c r="C36" s="11">
        <f>SUM(C5:C35)</f>
        <v>2158657</v>
      </c>
      <c r="D36" s="11">
        <f>SUM(D5:D35)</f>
        <v>0</v>
      </c>
      <c r="E36" s="11">
        <f>SUM(E5:E35)</f>
        <v>84921</v>
      </c>
      <c r="F36" s="11">
        <f>SUM(F5:F35)</f>
        <v>-8984</v>
      </c>
      <c r="G36" s="25"/>
      <c r="H36" s="26"/>
      <c r="J36" s="25"/>
      <c r="L36" s="25"/>
      <c r="N36" s="24"/>
      <c r="Q36" s="11"/>
      <c r="R36" s="18"/>
      <c r="S36" s="19"/>
      <c r="T36" s="20"/>
      <c r="U36" s="16"/>
      <c r="V36" s="15"/>
      <c r="W36" s="13"/>
    </row>
    <row r="37" spans="1:23" x14ac:dyDescent="0.25">
      <c r="A37" s="26"/>
      <c r="C37" s="25"/>
      <c r="E37" s="24"/>
      <c r="G37" s="24"/>
      <c r="H37" s="26"/>
      <c r="J37" s="24"/>
      <c r="K37" s="24"/>
      <c r="L37" s="24"/>
      <c r="N37" s="24"/>
      <c r="Q37" s="11"/>
      <c r="R37" s="18"/>
      <c r="S37" s="19"/>
      <c r="T37" s="20"/>
      <c r="U37" s="16"/>
      <c r="V37" s="15"/>
      <c r="W37" s="13"/>
    </row>
    <row r="38" spans="1:23" x14ac:dyDescent="0.25">
      <c r="A38" s="26"/>
      <c r="C38" s="24"/>
      <c r="D38" s="24"/>
      <c r="E38" s="24"/>
      <c r="H38" s="26"/>
      <c r="M38" s="25"/>
      <c r="N38" s="18"/>
      <c r="Q38" s="11"/>
      <c r="R38" s="18"/>
      <c r="S38" s="19"/>
      <c r="T38" s="20"/>
      <c r="U38" s="16"/>
      <c r="V38" s="15"/>
      <c r="W38" s="13"/>
    </row>
    <row r="39" spans="1:23" x14ac:dyDescent="0.25">
      <c r="A39" s="26"/>
      <c r="B39" s="57">
        <v>37042</v>
      </c>
      <c r="F39" s="411">
        <v>-386</v>
      </c>
      <c r="H39" s="26"/>
      <c r="N39" s="18"/>
      <c r="Q39" s="11"/>
      <c r="R39" s="18"/>
      <c r="S39" s="19"/>
      <c r="T39" s="20"/>
      <c r="U39" s="16"/>
      <c r="V39" s="15"/>
      <c r="W39" s="13"/>
    </row>
    <row r="40" spans="1:23" x14ac:dyDescent="0.25">
      <c r="A40" s="26"/>
      <c r="M40" s="17"/>
      <c r="N40" s="18"/>
      <c r="Q40" s="11"/>
      <c r="R40" s="18"/>
      <c r="S40" s="19"/>
      <c r="T40" s="20"/>
      <c r="U40" s="16"/>
      <c r="V40" s="15"/>
      <c r="W40" s="13"/>
    </row>
    <row r="41" spans="1:23" ht="13.8" thickBot="1" x14ac:dyDescent="0.3">
      <c r="A41" s="26"/>
      <c r="B41" s="57">
        <v>37052</v>
      </c>
      <c r="F41" s="386">
        <f>+F39+F36</f>
        <v>-9370</v>
      </c>
      <c r="M41" s="17"/>
      <c r="N41" s="18"/>
      <c r="Q41" s="11"/>
      <c r="R41" s="18"/>
      <c r="S41" s="19"/>
      <c r="T41" s="20"/>
      <c r="U41" s="16"/>
      <c r="V41" s="15"/>
      <c r="W41" s="13"/>
    </row>
    <row r="42" spans="1:23" ht="13.8" thickTop="1" x14ac:dyDescent="0.25">
      <c r="E42"/>
      <c r="M42" s="17"/>
      <c r="N42" s="18"/>
      <c r="Q42" s="11"/>
      <c r="R42" s="18"/>
      <c r="S42" s="19"/>
      <c r="T42" s="20"/>
      <c r="U42" s="16"/>
      <c r="V42" s="15"/>
      <c r="W42" s="13"/>
    </row>
    <row r="43" spans="1:23" x14ac:dyDescent="0.25">
      <c r="E43"/>
      <c r="M43" s="17"/>
      <c r="N43" s="18"/>
      <c r="Q43" s="11"/>
      <c r="R43" s="18"/>
      <c r="S43" s="19"/>
      <c r="T43" s="20"/>
      <c r="U43" s="16"/>
      <c r="V43" s="15"/>
      <c r="W43" s="13"/>
    </row>
    <row r="44" spans="1:23" x14ac:dyDescent="0.25">
      <c r="A44" s="5"/>
      <c r="B44" s="6"/>
      <c r="C44" s="6"/>
      <c r="D44" s="6"/>
      <c r="E44" s="40"/>
      <c r="F44" s="6"/>
      <c r="M44" s="17"/>
      <c r="N44" s="24"/>
      <c r="Q44" s="11"/>
      <c r="R44" s="18"/>
      <c r="S44" s="19"/>
      <c r="T44" s="20"/>
      <c r="U44" s="16"/>
      <c r="V44" s="15"/>
      <c r="W44" s="13"/>
    </row>
    <row r="45" spans="1:23" x14ac:dyDescent="0.25">
      <c r="A45" s="10"/>
      <c r="B45" s="11"/>
      <c r="C45" s="11"/>
      <c r="D45" s="11"/>
      <c r="E45" s="11"/>
      <c r="F45" s="11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10"/>
      <c r="B46" s="11"/>
      <c r="C46" s="11"/>
      <c r="D46" s="11"/>
      <c r="E46" s="11"/>
      <c r="F46" s="11"/>
      <c r="M46" s="17"/>
      <c r="R46" s="18"/>
      <c r="S46" s="19"/>
      <c r="T46" s="20"/>
      <c r="U46" s="16"/>
      <c r="V46" s="15"/>
      <c r="W46" s="13"/>
    </row>
    <row r="47" spans="1:23" x14ac:dyDescent="0.25">
      <c r="A47" s="10"/>
      <c r="B47" s="11"/>
      <c r="C47" s="11"/>
      <c r="D47" s="11"/>
      <c r="E47" s="11"/>
      <c r="F47" s="11"/>
      <c r="M47" s="17"/>
      <c r="R47" s="18"/>
      <c r="S47" s="19"/>
      <c r="T47" s="20"/>
      <c r="U47" s="16"/>
      <c r="V47" s="15"/>
      <c r="W47" s="13"/>
    </row>
    <row r="48" spans="1:23" x14ac:dyDescent="0.25">
      <c r="A48" s="10"/>
      <c r="B48" s="11"/>
      <c r="C48" s="11"/>
      <c r="D48" s="276"/>
      <c r="E48" s="11"/>
      <c r="F48" s="11"/>
      <c r="M48" s="17"/>
      <c r="S48" s="19"/>
    </row>
    <row r="49" spans="1:13" x14ac:dyDescent="0.25">
      <c r="A49" s="10"/>
      <c r="B49" s="11"/>
      <c r="C49" s="11"/>
      <c r="D49" s="11"/>
      <c r="E49" s="11"/>
      <c r="F49" s="11"/>
      <c r="M49" s="17"/>
    </row>
    <row r="50" spans="1:13" x14ac:dyDescent="0.25">
      <c r="A50" s="10"/>
      <c r="B50" s="11"/>
      <c r="C50" s="11"/>
      <c r="D50" s="11"/>
      <c r="E50" s="11"/>
      <c r="F50" s="11"/>
      <c r="M50" s="17"/>
    </row>
    <row r="51" spans="1:13" x14ac:dyDescent="0.25">
      <c r="A51" s="10"/>
      <c r="B51" s="11"/>
      <c r="C51" s="11"/>
      <c r="D51" s="11"/>
      <c r="E51" s="11"/>
      <c r="F51" s="11"/>
      <c r="M51" s="17"/>
    </row>
    <row r="52" spans="1:13" x14ac:dyDescent="0.25">
      <c r="A52" s="10"/>
      <c r="B52" s="11"/>
      <c r="C52" s="11"/>
      <c r="D52" s="11"/>
      <c r="E52" s="11"/>
      <c r="F52" s="11"/>
      <c r="M52" s="17"/>
    </row>
    <row r="53" spans="1:13" x14ac:dyDescent="0.25">
      <c r="A53" s="10"/>
      <c r="B53" s="11"/>
      <c r="C53" s="11"/>
      <c r="D53" s="11"/>
      <c r="E53" s="11"/>
      <c r="F53" s="11"/>
      <c r="M53" s="17"/>
    </row>
    <row r="54" spans="1:13" x14ac:dyDescent="0.25">
      <c r="A54" s="10"/>
      <c r="B54" s="11"/>
      <c r="C54" s="11"/>
      <c r="D54" s="11"/>
      <c r="E54" s="11"/>
      <c r="F54" s="11"/>
      <c r="M54" s="17"/>
    </row>
    <row r="55" spans="1:13" x14ac:dyDescent="0.25">
      <c r="A55" s="10"/>
      <c r="B55" s="11"/>
      <c r="C55" s="11"/>
      <c r="D55" s="11"/>
      <c r="E55" s="11"/>
      <c r="F55" s="11"/>
      <c r="M55" s="17"/>
    </row>
    <row r="56" spans="1:13" x14ac:dyDescent="0.25">
      <c r="A56" s="10"/>
      <c r="B56" s="11"/>
      <c r="C56" s="11"/>
      <c r="D56" s="11"/>
      <c r="E56" s="11"/>
      <c r="F56" s="11"/>
      <c r="M56" s="17"/>
    </row>
    <row r="57" spans="1:13" x14ac:dyDescent="0.25">
      <c r="A57" s="10"/>
      <c r="B57" s="11"/>
      <c r="C57" s="11"/>
      <c r="D57" s="11"/>
      <c r="E57" s="11"/>
      <c r="F57" s="11"/>
      <c r="M57" s="17"/>
    </row>
    <row r="58" spans="1:13" x14ac:dyDescent="0.25">
      <c r="A58" s="10"/>
      <c r="B58" s="11"/>
      <c r="C58" s="11"/>
      <c r="D58" s="11"/>
      <c r="E58" s="11"/>
      <c r="F58" s="11"/>
      <c r="M58" s="17"/>
    </row>
    <row r="59" spans="1:13" x14ac:dyDescent="0.25">
      <c r="A59" s="10"/>
      <c r="B59" s="11"/>
      <c r="C59" s="11"/>
      <c r="D59" s="11"/>
      <c r="E59" s="11"/>
      <c r="F59" s="11"/>
      <c r="M59" s="17"/>
    </row>
    <row r="60" spans="1:13" x14ac:dyDescent="0.25">
      <c r="A60" s="10"/>
      <c r="B60" s="11"/>
      <c r="C60" s="11"/>
      <c r="D60" s="11"/>
      <c r="E60" s="11"/>
      <c r="F60" s="11"/>
      <c r="M60" s="17"/>
    </row>
    <row r="61" spans="1:13" x14ac:dyDescent="0.25">
      <c r="A61" s="10"/>
      <c r="B61" s="11"/>
      <c r="C61" s="11"/>
      <c r="D61" s="11"/>
      <c r="E61" s="11"/>
      <c r="F61" s="11"/>
      <c r="M61" s="17"/>
    </row>
    <row r="62" spans="1:13" x14ac:dyDescent="0.25">
      <c r="A62" s="10"/>
      <c r="B62" s="11"/>
      <c r="C62" s="11"/>
      <c r="D62" s="11"/>
      <c r="E62" s="11"/>
      <c r="F62" s="11"/>
      <c r="M62" s="17"/>
    </row>
    <row r="63" spans="1:13" x14ac:dyDescent="0.25">
      <c r="A63" s="10"/>
      <c r="B63" s="11"/>
      <c r="C63" s="11"/>
      <c r="D63" s="11"/>
      <c r="E63" s="11"/>
      <c r="F63" s="11"/>
      <c r="M63" s="17"/>
    </row>
    <row r="64" spans="1:13" x14ac:dyDescent="0.25">
      <c r="A64" s="10"/>
      <c r="B64" s="11"/>
      <c r="C64" s="11"/>
      <c r="D64" s="11"/>
      <c r="E64" s="11"/>
      <c r="F64" s="11"/>
      <c r="M64" s="17"/>
    </row>
    <row r="65" spans="1:20" x14ac:dyDescent="0.25">
      <c r="A65" s="10"/>
      <c r="B65" s="11"/>
      <c r="C65" s="11"/>
      <c r="D65" s="11"/>
      <c r="E65" s="11"/>
      <c r="F65" s="11"/>
      <c r="M65" s="17"/>
    </row>
    <row r="66" spans="1:20" x14ac:dyDescent="0.25">
      <c r="A66" s="10"/>
      <c r="B66" s="11"/>
      <c r="C66" s="11"/>
      <c r="D66" s="11"/>
      <c r="E66" s="11"/>
      <c r="F66" s="11"/>
      <c r="M66" s="17"/>
    </row>
    <row r="67" spans="1:20" x14ac:dyDescent="0.25">
      <c r="A67" s="10"/>
      <c r="B67" s="11"/>
      <c r="C67" s="11"/>
      <c r="D67" s="11"/>
      <c r="E67" s="11"/>
      <c r="F67" s="11"/>
    </row>
    <row r="68" spans="1:20" x14ac:dyDescent="0.25">
      <c r="A68" s="10"/>
      <c r="B68" s="11"/>
      <c r="C68" s="11"/>
      <c r="D68" s="11"/>
      <c r="E68" s="11"/>
      <c r="F68" s="11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/>
      <c r="E69" s="11"/>
      <c r="F69" s="11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/>
      <c r="E71" s="11"/>
      <c r="F71" s="11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/>
      <c r="E72" s="11"/>
      <c r="F72" s="11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/>
      <c r="E73" s="11"/>
      <c r="F73" s="11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/>
      <c r="E74" s="11"/>
      <c r="F74" s="11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/>
      <c r="E75" s="11"/>
      <c r="F75" s="11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26"/>
      <c r="C77" s="25"/>
      <c r="E77" s="24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26"/>
      <c r="C78" s="24"/>
      <c r="D78" s="24"/>
      <c r="E78" s="24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F79" s="25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F81" s="25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M83" s="17"/>
      <c r="N83" s="18"/>
      <c r="O83" s="18"/>
      <c r="P83" s="18"/>
      <c r="Q83" s="18"/>
      <c r="R83" s="18"/>
      <c r="T83" s="29"/>
    </row>
    <row r="84" spans="1:20" x14ac:dyDescent="0.25">
      <c r="A84" s="54"/>
      <c r="B84" s="54"/>
      <c r="M84" s="17"/>
      <c r="N84" s="18"/>
      <c r="O84" s="18"/>
      <c r="P84" s="18"/>
      <c r="Q84" s="18"/>
      <c r="R84" s="18"/>
      <c r="T84" s="29"/>
    </row>
    <row r="85" spans="1:20" x14ac:dyDescent="0.25">
      <c r="B85" s="1"/>
      <c r="D85" s="1"/>
      <c r="M85" s="17"/>
      <c r="N85" s="18"/>
      <c r="O85" s="18"/>
      <c r="P85" s="18"/>
      <c r="Q85" s="18"/>
      <c r="R85" s="18"/>
      <c r="T85" s="29"/>
    </row>
    <row r="86" spans="1:20" x14ac:dyDescent="0.25">
      <c r="A86" s="3"/>
      <c r="B86" s="4"/>
      <c r="C86" s="4"/>
      <c r="D86" s="4"/>
      <c r="E86" s="58"/>
      <c r="F86" s="4"/>
      <c r="M86" s="17"/>
      <c r="N86" s="18"/>
      <c r="O86" s="18"/>
      <c r="P86" s="18"/>
      <c r="Q86" s="18"/>
      <c r="R86" s="18"/>
      <c r="T86" s="29"/>
    </row>
    <row r="87" spans="1:20" x14ac:dyDescent="0.25">
      <c r="A87" s="5"/>
      <c r="B87" s="6"/>
      <c r="C87" s="6"/>
      <c r="D87" s="6"/>
      <c r="E87" s="40"/>
      <c r="F87" s="6"/>
      <c r="M87" s="17"/>
      <c r="N87" s="18"/>
      <c r="O87" s="18"/>
      <c r="P87" s="18"/>
      <c r="Q87" s="18"/>
      <c r="R87" s="18"/>
      <c r="T87" s="29"/>
    </row>
    <row r="88" spans="1:20" x14ac:dyDescent="0.25">
      <c r="A88" s="10"/>
      <c r="B88" s="11"/>
      <c r="C88" s="11"/>
      <c r="D88" s="11"/>
      <c r="E88" s="11"/>
      <c r="F88" s="11"/>
      <c r="G88" s="31"/>
      <c r="M88" s="17"/>
      <c r="N88" s="18"/>
      <c r="O88" s="18"/>
      <c r="P88" s="18"/>
      <c r="Q88" s="18"/>
      <c r="R88" s="18"/>
      <c r="T88" s="29"/>
    </row>
    <row r="89" spans="1:20" x14ac:dyDescent="0.25">
      <c r="A89" s="10"/>
      <c r="B89" s="11"/>
      <c r="C89" s="11"/>
      <c r="D89" s="11"/>
      <c r="E89" s="11"/>
      <c r="F89" s="11"/>
      <c r="M89" s="17"/>
      <c r="N89" s="18"/>
      <c r="O89" s="18"/>
      <c r="P89" s="18"/>
      <c r="Q89" s="18"/>
      <c r="R89" s="18"/>
      <c r="T89" s="29"/>
    </row>
    <row r="90" spans="1:20" x14ac:dyDescent="0.25">
      <c r="A90" s="10"/>
      <c r="B90" s="11"/>
      <c r="C90" s="11"/>
      <c r="D90" s="11"/>
      <c r="E90" s="11"/>
      <c r="F90" s="11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</row>
    <row r="92" spans="1:20" x14ac:dyDescent="0.25">
      <c r="A92" s="10"/>
      <c r="B92" s="11"/>
      <c r="C92" s="11"/>
      <c r="D92" s="11"/>
      <c r="E92" s="11"/>
      <c r="F92" s="11"/>
    </row>
    <row r="93" spans="1:20" x14ac:dyDescent="0.25">
      <c r="A93" s="10"/>
      <c r="B93" s="11"/>
      <c r="C93" s="11"/>
      <c r="D93" s="11"/>
      <c r="E93" s="11"/>
      <c r="F93" s="11"/>
    </row>
    <row r="94" spans="1:20" x14ac:dyDescent="0.25">
      <c r="A94" s="10"/>
      <c r="B94" s="11"/>
      <c r="C94" s="11"/>
      <c r="D94" s="11"/>
      <c r="E94" s="11"/>
      <c r="F94" s="11"/>
    </row>
    <row r="95" spans="1:20" x14ac:dyDescent="0.25">
      <c r="A95" s="10"/>
      <c r="B95" s="11"/>
      <c r="C95" s="11"/>
      <c r="D95" s="11"/>
      <c r="E95" s="11"/>
      <c r="F95" s="11"/>
    </row>
    <row r="96" spans="1:20" x14ac:dyDescent="0.25">
      <c r="A96" s="10"/>
      <c r="B96" s="11"/>
      <c r="C96" s="11"/>
      <c r="D96" s="11"/>
      <c r="E96" s="11"/>
      <c r="F96" s="11"/>
    </row>
    <row r="97" spans="1:6" x14ac:dyDescent="0.25">
      <c r="A97" s="10"/>
      <c r="B97" s="11"/>
      <c r="C97" s="11"/>
      <c r="D97" s="11"/>
      <c r="E97" s="11"/>
      <c r="F97" s="11"/>
    </row>
    <row r="98" spans="1:6" x14ac:dyDescent="0.25">
      <c r="A98" s="10"/>
      <c r="B98" s="11"/>
      <c r="C98" s="11"/>
      <c r="D98" s="11"/>
      <c r="E98" s="11"/>
      <c r="F98" s="11"/>
    </row>
    <row r="99" spans="1:6" x14ac:dyDescent="0.25">
      <c r="A99" s="10"/>
      <c r="B99" s="11"/>
      <c r="C99" s="11"/>
      <c r="D99" s="11"/>
      <c r="E99" s="11"/>
      <c r="F99" s="11"/>
    </row>
    <row r="100" spans="1:6" x14ac:dyDescent="0.25">
      <c r="A100" s="10"/>
      <c r="B100" s="11"/>
      <c r="C100" s="11"/>
      <c r="D100" s="11"/>
      <c r="E100" s="11"/>
      <c r="F100" s="11"/>
    </row>
    <row r="101" spans="1:6" x14ac:dyDescent="0.25">
      <c r="A101" s="10"/>
      <c r="B101" s="11"/>
      <c r="C101" s="11"/>
      <c r="D101" s="11"/>
      <c r="E101" s="11"/>
      <c r="F101" s="11"/>
    </row>
    <row r="102" spans="1:6" x14ac:dyDescent="0.25">
      <c r="A102" s="10"/>
      <c r="B102" s="11"/>
      <c r="C102" s="11"/>
      <c r="D102" s="11"/>
      <c r="E102" s="11"/>
      <c r="F102" s="11"/>
    </row>
    <row r="103" spans="1:6" x14ac:dyDescent="0.25">
      <c r="A103" s="10"/>
      <c r="B103" s="11"/>
      <c r="C103" s="11"/>
      <c r="D103" s="11"/>
      <c r="E103" s="11"/>
      <c r="F103" s="11"/>
    </row>
    <row r="104" spans="1:6" x14ac:dyDescent="0.25">
      <c r="A104" s="10"/>
      <c r="B104" s="11"/>
      <c r="C104" s="11"/>
      <c r="D104" s="11"/>
      <c r="E104" s="11"/>
      <c r="F104" s="11"/>
    </row>
    <row r="105" spans="1:6" x14ac:dyDescent="0.25">
      <c r="A105" s="10"/>
      <c r="B105" s="11"/>
      <c r="C105" s="11"/>
      <c r="D105" s="11"/>
      <c r="E105" s="11"/>
      <c r="F105" s="11"/>
    </row>
    <row r="106" spans="1:6" x14ac:dyDescent="0.25">
      <c r="A106" s="10"/>
      <c r="B106" s="11"/>
      <c r="C106" s="11"/>
      <c r="D106" s="11"/>
      <c r="E106" s="11"/>
      <c r="F106" s="11"/>
    </row>
    <row r="107" spans="1:6" x14ac:dyDescent="0.25">
      <c r="A107" s="10"/>
      <c r="B107" s="11"/>
      <c r="C107" s="11"/>
      <c r="D107" s="11"/>
      <c r="E107" s="11"/>
      <c r="F107" s="11"/>
    </row>
    <row r="108" spans="1:6" x14ac:dyDescent="0.25">
      <c r="A108" s="10"/>
      <c r="B108" s="11"/>
      <c r="C108" s="11"/>
      <c r="D108" s="11"/>
      <c r="E108" s="11"/>
      <c r="F108" s="11"/>
    </row>
    <row r="109" spans="1:6" x14ac:dyDescent="0.25">
      <c r="A109" s="10"/>
      <c r="B109" s="11"/>
      <c r="C109" s="11"/>
      <c r="D109" s="11"/>
      <c r="E109" s="11"/>
      <c r="F109" s="11"/>
    </row>
    <row r="110" spans="1:6" x14ac:dyDescent="0.25">
      <c r="A110" s="10"/>
      <c r="B110" s="11"/>
      <c r="C110" s="11"/>
      <c r="D110" s="11"/>
      <c r="E110" s="11"/>
      <c r="F110" s="11"/>
    </row>
    <row r="111" spans="1:6" x14ac:dyDescent="0.25">
      <c r="A111" s="10"/>
      <c r="B111" s="11"/>
      <c r="C111" s="11"/>
      <c r="D111" s="11"/>
      <c r="E111" s="11"/>
      <c r="F111" s="11"/>
    </row>
    <row r="112" spans="1:6" x14ac:dyDescent="0.25">
      <c r="A112" s="10"/>
      <c r="B112" s="11"/>
      <c r="C112" s="11"/>
      <c r="D112" s="11"/>
      <c r="E112" s="11"/>
      <c r="F112" s="11"/>
    </row>
    <row r="113" spans="1:6" x14ac:dyDescent="0.25">
      <c r="A113" s="10"/>
      <c r="B113" s="11"/>
      <c r="C113" s="11"/>
      <c r="D113" s="11"/>
      <c r="E113" s="11"/>
      <c r="F113" s="11"/>
    </row>
    <row r="114" spans="1:6" x14ac:dyDescent="0.25">
      <c r="A114" s="10"/>
      <c r="B114" s="11"/>
      <c r="C114" s="11"/>
      <c r="D114" s="11"/>
      <c r="E114" s="11"/>
      <c r="F114" s="11"/>
    </row>
    <row r="115" spans="1:6" x14ac:dyDescent="0.25">
      <c r="A115" s="10"/>
      <c r="B115" s="11"/>
      <c r="C115" s="11"/>
      <c r="D115" s="11"/>
      <c r="E115" s="11"/>
      <c r="F115" s="11"/>
    </row>
    <row r="116" spans="1:6" x14ac:dyDescent="0.25">
      <c r="A116" s="10"/>
      <c r="B116" s="11"/>
      <c r="C116" s="11"/>
      <c r="D116" s="11"/>
      <c r="E116" s="11"/>
      <c r="F116" s="11"/>
    </row>
    <row r="117" spans="1:6" x14ac:dyDescent="0.25">
      <c r="A117" s="10"/>
      <c r="B117" s="11"/>
      <c r="C117" s="11"/>
      <c r="D117" s="11"/>
      <c r="E117" s="11"/>
      <c r="F117" s="11"/>
    </row>
    <row r="118" spans="1:6" x14ac:dyDescent="0.25">
      <c r="A118" s="10"/>
      <c r="B118" s="11"/>
      <c r="C118" s="11"/>
      <c r="D118" s="11"/>
      <c r="E118" s="11"/>
      <c r="F118" s="11"/>
    </row>
    <row r="119" spans="1:6" x14ac:dyDescent="0.25">
      <c r="A119" s="10"/>
      <c r="B119" s="11"/>
      <c r="C119" s="11"/>
      <c r="D119" s="11"/>
      <c r="E119" s="11"/>
      <c r="F119" s="11"/>
    </row>
    <row r="120" spans="1:6" x14ac:dyDescent="0.25">
      <c r="A120" s="26"/>
      <c r="C120" s="25"/>
      <c r="E120" s="24"/>
    </row>
    <row r="121" spans="1:6" x14ac:dyDescent="0.25">
      <c r="A121" s="26"/>
      <c r="C121" s="24"/>
      <c r="D121" s="24"/>
      <c r="E121" s="24"/>
    </row>
    <row r="122" spans="1:6" x14ac:dyDescent="0.25">
      <c r="A122" s="26"/>
      <c r="F122" s="25"/>
    </row>
    <row r="123" spans="1:6" x14ac:dyDescent="0.25">
      <c r="A123" s="26"/>
    </row>
    <row r="124" spans="1:6" x14ac:dyDescent="0.25">
      <c r="A124" s="26"/>
      <c r="F124" s="25"/>
    </row>
    <row r="125" spans="1:6" x14ac:dyDescent="0.25">
      <c r="A125" s="26"/>
    </row>
    <row r="126" spans="1:6" x14ac:dyDescent="0.25">
      <c r="A126" s="26"/>
    </row>
    <row r="127" spans="1:6" x14ac:dyDescent="0.25">
      <c r="A127" s="26"/>
    </row>
    <row r="128" spans="1:6" x14ac:dyDescent="0.25">
      <c r="A128" s="54"/>
      <c r="B128" s="54"/>
    </row>
    <row r="129" spans="1:7" x14ac:dyDescent="0.25">
      <c r="B129" s="1"/>
      <c r="D129" s="1"/>
    </row>
    <row r="130" spans="1:7" x14ac:dyDescent="0.25">
      <c r="A130" s="3"/>
      <c r="B130" s="4"/>
      <c r="C130" s="4"/>
      <c r="D130" s="4"/>
      <c r="E130" s="58"/>
      <c r="F130" s="4"/>
    </row>
    <row r="131" spans="1:7" x14ac:dyDescent="0.25">
      <c r="A131" s="5"/>
      <c r="B131" s="6"/>
      <c r="C131" s="6"/>
      <c r="D131" s="6"/>
      <c r="E131" s="40"/>
      <c r="F131" s="6"/>
    </row>
    <row r="132" spans="1:7" x14ac:dyDescent="0.25">
      <c r="A132" s="10"/>
      <c r="B132" s="11"/>
      <c r="C132" s="11"/>
      <c r="D132" s="11"/>
      <c r="E132" s="11"/>
      <c r="F132" s="11"/>
      <c r="G132" s="31"/>
    </row>
    <row r="133" spans="1:7" x14ac:dyDescent="0.25">
      <c r="A133" s="10"/>
      <c r="B133" s="11"/>
      <c r="C133" s="11"/>
      <c r="D133" s="11"/>
      <c r="E133" s="11"/>
      <c r="F133" s="11"/>
    </row>
    <row r="134" spans="1:7" x14ac:dyDescent="0.25">
      <c r="A134" s="10"/>
      <c r="B134" s="11"/>
      <c r="C134" s="11"/>
      <c r="D134" s="11"/>
      <c r="E134" s="11"/>
      <c r="F134" s="11"/>
    </row>
    <row r="135" spans="1:7" x14ac:dyDescent="0.25">
      <c r="A135" s="10"/>
      <c r="B135" s="11"/>
      <c r="C135" s="11"/>
      <c r="D135" s="11"/>
      <c r="E135" s="11"/>
      <c r="F135" s="11"/>
    </row>
    <row r="136" spans="1:7" x14ac:dyDescent="0.25">
      <c r="A136" s="10"/>
      <c r="B136" s="11"/>
      <c r="C136" s="11"/>
      <c r="D136" s="11"/>
      <c r="E136" s="11"/>
      <c r="F136" s="11"/>
    </row>
    <row r="137" spans="1:7" x14ac:dyDescent="0.25">
      <c r="A137" s="10"/>
      <c r="B137" s="11"/>
      <c r="C137" s="11"/>
      <c r="D137" s="11"/>
      <c r="E137" s="11"/>
      <c r="F137" s="11"/>
    </row>
    <row r="138" spans="1:7" x14ac:dyDescent="0.25">
      <c r="A138" s="10"/>
      <c r="B138" s="11"/>
      <c r="C138" s="11"/>
      <c r="D138" s="11"/>
      <c r="E138" s="11"/>
      <c r="F138" s="11"/>
    </row>
    <row r="139" spans="1:7" x14ac:dyDescent="0.25">
      <c r="A139" s="10"/>
      <c r="B139" s="11"/>
      <c r="C139" s="11"/>
      <c r="D139" s="11"/>
      <c r="E139" s="11"/>
      <c r="F139" s="11"/>
    </row>
    <row r="140" spans="1:7" x14ac:dyDescent="0.25">
      <c r="A140" s="10"/>
      <c r="B140" s="11"/>
      <c r="C140" s="11"/>
      <c r="D140" s="11"/>
      <c r="E140" s="11"/>
      <c r="F140" s="11"/>
    </row>
    <row r="141" spans="1:7" x14ac:dyDescent="0.25">
      <c r="A141" s="10"/>
      <c r="B141" s="11"/>
      <c r="C141" s="11"/>
      <c r="D141" s="11"/>
      <c r="E141" s="11"/>
      <c r="F141" s="11"/>
    </row>
    <row r="142" spans="1:7" x14ac:dyDescent="0.25">
      <c r="A142" s="10"/>
      <c r="B142" s="11"/>
      <c r="C142" s="11"/>
      <c r="D142" s="11"/>
      <c r="E142" s="11"/>
      <c r="F142" s="11"/>
    </row>
    <row r="143" spans="1:7" x14ac:dyDescent="0.25">
      <c r="A143" s="10"/>
      <c r="B143" s="11"/>
      <c r="C143" s="11"/>
      <c r="D143" s="11"/>
      <c r="E143" s="11"/>
      <c r="F143" s="11"/>
    </row>
    <row r="144" spans="1:7" x14ac:dyDescent="0.25">
      <c r="A144" s="10"/>
      <c r="B144" s="11"/>
      <c r="C144" s="11"/>
      <c r="D144" s="11"/>
      <c r="E144" s="11"/>
      <c r="F144" s="11"/>
    </row>
    <row r="145" spans="1:6" x14ac:dyDescent="0.25">
      <c r="A145" s="10"/>
      <c r="B145" s="11"/>
      <c r="C145" s="11"/>
      <c r="D145" s="11"/>
      <c r="E145" s="11"/>
      <c r="F145" s="11"/>
    </row>
    <row r="146" spans="1:6" x14ac:dyDescent="0.25">
      <c r="A146" s="10"/>
      <c r="B146" s="11"/>
      <c r="C146" s="11"/>
      <c r="D146" s="11"/>
      <c r="E146" s="11"/>
      <c r="F146" s="11"/>
    </row>
    <row r="147" spans="1:6" x14ac:dyDescent="0.25">
      <c r="A147" s="10"/>
      <c r="B147" s="11"/>
      <c r="C147" s="11"/>
      <c r="D147" s="11"/>
      <c r="E147" s="11"/>
      <c r="F147" s="11"/>
    </row>
    <row r="148" spans="1:6" x14ac:dyDescent="0.25">
      <c r="A148" s="10"/>
      <c r="B148" s="11"/>
      <c r="C148" s="11"/>
      <c r="D148" s="11"/>
      <c r="E148" s="11"/>
      <c r="F148" s="11"/>
    </row>
    <row r="149" spans="1:6" x14ac:dyDescent="0.25">
      <c r="A149" s="10"/>
      <c r="B149" s="11"/>
      <c r="C149" s="11"/>
      <c r="D149" s="11"/>
      <c r="E149" s="11"/>
      <c r="F149" s="11"/>
    </row>
    <row r="150" spans="1:6" x14ac:dyDescent="0.25">
      <c r="A150" s="10"/>
      <c r="B150" s="11"/>
      <c r="C150" s="11"/>
      <c r="D150" s="11"/>
      <c r="E150" s="11"/>
      <c r="F150" s="11"/>
    </row>
    <row r="151" spans="1:6" x14ac:dyDescent="0.25">
      <c r="A151" s="10"/>
      <c r="B151" s="11"/>
      <c r="C151" s="11"/>
      <c r="D151" s="11"/>
      <c r="E151" s="11"/>
      <c r="F151" s="11"/>
    </row>
    <row r="152" spans="1:6" x14ac:dyDescent="0.25">
      <c r="A152" s="10"/>
      <c r="B152" s="11"/>
      <c r="C152" s="11"/>
      <c r="D152" s="11"/>
      <c r="E152" s="11"/>
      <c r="F152" s="11"/>
    </row>
    <row r="153" spans="1:6" x14ac:dyDescent="0.25">
      <c r="A153" s="10"/>
      <c r="B153" s="11"/>
      <c r="C153" s="11"/>
      <c r="D153" s="11"/>
      <c r="E153" s="11"/>
      <c r="F153" s="11"/>
    </row>
    <row r="154" spans="1:6" x14ac:dyDescent="0.25">
      <c r="A154" s="10"/>
      <c r="B154" s="11"/>
      <c r="C154" s="11"/>
      <c r="D154" s="11"/>
      <c r="E154" s="11"/>
      <c r="F154" s="11"/>
    </row>
    <row r="155" spans="1:6" x14ac:dyDescent="0.25">
      <c r="A155" s="10"/>
      <c r="B155" s="11"/>
      <c r="C155" s="11"/>
      <c r="D155" s="11"/>
      <c r="E155" s="11"/>
      <c r="F155" s="11"/>
    </row>
    <row r="156" spans="1:6" x14ac:dyDescent="0.25">
      <c r="A156" s="10"/>
      <c r="B156" s="11"/>
      <c r="C156" s="11"/>
      <c r="D156" s="11"/>
      <c r="E156" s="11"/>
      <c r="F156" s="11"/>
    </row>
    <row r="157" spans="1:6" x14ac:dyDescent="0.25">
      <c r="A157" s="10"/>
      <c r="B157" s="11"/>
      <c r="C157" s="11"/>
      <c r="D157" s="11"/>
      <c r="E157" s="11"/>
      <c r="F157" s="11"/>
    </row>
    <row r="158" spans="1:6" x14ac:dyDescent="0.25">
      <c r="A158" s="10"/>
      <c r="B158" s="11"/>
      <c r="C158" s="11"/>
      <c r="D158" s="11"/>
      <c r="E158" s="11"/>
      <c r="F158" s="11"/>
    </row>
    <row r="159" spans="1:6" x14ac:dyDescent="0.25">
      <c r="A159" s="10"/>
      <c r="B159" s="11"/>
      <c r="C159" s="11"/>
      <c r="D159" s="11"/>
      <c r="E159" s="11"/>
      <c r="F159" s="11"/>
    </row>
    <row r="160" spans="1:6" x14ac:dyDescent="0.25">
      <c r="A160" s="10"/>
      <c r="B160" s="11"/>
      <c r="C160" s="11"/>
      <c r="D160" s="11"/>
      <c r="E160" s="11"/>
      <c r="F160" s="11"/>
    </row>
    <row r="161" spans="1:7" x14ac:dyDescent="0.25">
      <c r="A161" s="10"/>
      <c r="B161" s="11"/>
      <c r="C161" s="11"/>
      <c r="D161" s="11"/>
      <c r="E161" s="11"/>
      <c r="F161" s="11"/>
    </row>
    <row r="162" spans="1:7" x14ac:dyDescent="0.25">
      <c r="A162" s="10"/>
      <c r="B162" s="11"/>
      <c r="C162" s="11"/>
      <c r="D162" s="11"/>
      <c r="E162" s="11"/>
      <c r="F162" s="11"/>
    </row>
    <row r="163" spans="1:7" x14ac:dyDescent="0.25">
      <c r="A163" s="10"/>
      <c r="B163" s="11"/>
      <c r="C163" s="11"/>
      <c r="D163" s="11"/>
      <c r="E163" s="11"/>
      <c r="F163" s="11"/>
      <c r="G163" s="31"/>
    </row>
    <row r="164" spans="1:7" x14ac:dyDescent="0.25">
      <c r="A164" s="26"/>
      <c r="C164" s="25"/>
      <c r="E164" s="24"/>
    </row>
    <row r="165" spans="1:7" x14ac:dyDescent="0.25">
      <c r="A165" s="26"/>
      <c r="C165" s="24"/>
      <c r="D165" s="24"/>
      <c r="E165" s="24"/>
    </row>
    <row r="166" spans="1:7" x14ac:dyDescent="0.25">
      <c r="A166" s="26"/>
      <c r="F166" s="25"/>
    </row>
    <row r="167" spans="1:7" x14ac:dyDescent="0.25">
      <c r="A167" s="26"/>
    </row>
    <row r="168" spans="1:7" x14ac:dyDescent="0.25">
      <c r="A168" s="26"/>
      <c r="F168" s="25"/>
    </row>
    <row r="169" spans="1:7" x14ac:dyDescent="0.25">
      <c r="A169" s="26"/>
    </row>
    <row r="170" spans="1:7" x14ac:dyDescent="0.25">
      <c r="A170" s="54"/>
      <c r="B170" s="54"/>
    </row>
    <row r="171" spans="1:7" x14ac:dyDescent="0.25">
      <c r="B171" s="1"/>
      <c r="D171" s="1"/>
    </row>
    <row r="172" spans="1:7" x14ac:dyDescent="0.25">
      <c r="A172" s="3"/>
      <c r="B172" s="4"/>
      <c r="C172" s="4"/>
      <c r="D172" s="4"/>
      <c r="E172" s="58"/>
      <c r="F172" s="4"/>
    </row>
    <row r="173" spans="1:7" x14ac:dyDescent="0.25">
      <c r="A173" s="5"/>
      <c r="B173" s="6"/>
      <c r="C173" s="6"/>
      <c r="D173" s="6"/>
      <c r="E173" s="40"/>
      <c r="F173" s="6"/>
    </row>
    <row r="174" spans="1:7" x14ac:dyDescent="0.25">
      <c r="A174" s="10"/>
      <c r="B174" s="11"/>
      <c r="C174" s="11"/>
      <c r="D174" s="11"/>
      <c r="E174" s="11"/>
      <c r="F174" s="11"/>
    </row>
    <row r="175" spans="1:7" x14ac:dyDescent="0.25">
      <c r="A175" s="10"/>
      <c r="B175" s="11"/>
      <c r="C175" s="11"/>
      <c r="D175" s="11"/>
      <c r="E175" s="11"/>
      <c r="F175" s="11"/>
    </row>
    <row r="176" spans="1:7" x14ac:dyDescent="0.25">
      <c r="A176" s="10"/>
      <c r="B176" s="11"/>
      <c r="C176" s="11"/>
      <c r="D176" s="11"/>
      <c r="E176" s="11"/>
      <c r="F176" s="11"/>
    </row>
    <row r="177" spans="1:6" x14ac:dyDescent="0.25">
      <c r="A177" s="10"/>
      <c r="B177" s="11"/>
      <c r="C177" s="11"/>
      <c r="D177" s="11"/>
      <c r="E177" s="11"/>
      <c r="F177" s="11"/>
    </row>
    <row r="178" spans="1:6" x14ac:dyDescent="0.25">
      <c r="A178" s="10"/>
      <c r="B178" s="11"/>
      <c r="C178" s="11"/>
      <c r="D178" s="11"/>
      <c r="E178" s="11"/>
      <c r="F178" s="11"/>
    </row>
    <row r="179" spans="1:6" x14ac:dyDescent="0.25">
      <c r="A179" s="10"/>
      <c r="B179" s="11"/>
      <c r="C179" s="11"/>
      <c r="D179" s="11"/>
      <c r="E179" s="11"/>
      <c r="F179" s="11"/>
    </row>
    <row r="180" spans="1:6" x14ac:dyDescent="0.25">
      <c r="A180" s="10"/>
      <c r="B180" s="11"/>
      <c r="C180" s="11"/>
      <c r="D180" s="11"/>
      <c r="E180" s="11"/>
      <c r="F180" s="11"/>
    </row>
    <row r="181" spans="1:6" x14ac:dyDescent="0.25">
      <c r="A181" s="10"/>
      <c r="B181" s="11"/>
      <c r="C181" s="11"/>
      <c r="D181" s="11"/>
      <c r="E181" s="11"/>
      <c r="F181" s="11"/>
    </row>
    <row r="182" spans="1:6" x14ac:dyDescent="0.25">
      <c r="A182" s="10"/>
      <c r="B182" s="11"/>
      <c r="C182" s="11"/>
      <c r="D182" s="11"/>
      <c r="E182" s="11"/>
      <c r="F182" s="11"/>
    </row>
    <row r="183" spans="1:6" x14ac:dyDescent="0.25">
      <c r="A183" s="10"/>
      <c r="B183" s="11"/>
      <c r="C183" s="11"/>
      <c r="D183" s="11"/>
      <c r="E183" s="11"/>
      <c r="F183" s="11"/>
    </row>
    <row r="184" spans="1:6" x14ac:dyDescent="0.25">
      <c r="A184" s="10"/>
      <c r="B184" s="11"/>
      <c r="C184" s="11"/>
      <c r="D184" s="11"/>
      <c r="E184" s="11"/>
      <c r="F184" s="11"/>
    </row>
    <row r="185" spans="1:6" x14ac:dyDescent="0.25">
      <c r="A185" s="10"/>
      <c r="B185" s="11"/>
      <c r="C185" s="11"/>
      <c r="D185" s="11"/>
      <c r="E185" s="11"/>
      <c r="F185" s="11"/>
    </row>
    <row r="186" spans="1:6" x14ac:dyDescent="0.25">
      <c r="A186" s="10"/>
      <c r="B186" s="11"/>
      <c r="C186" s="11"/>
      <c r="D186" s="11"/>
      <c r="E186" s="11"/>
      <c r="F186" s="11"/>
    </row>
    <row r="187" spans="1:6" x14ac:dyDescent="0.25">
      <c r="A187" s="10"/>
      <c r="B187" s="11"/>
      <c r="C187" s="11"/>
      <c r="D187" s="11"/>
      <c r="E187" s="11"/>
      <c r="F187" s="11"/>
    </row>
    <row r="188" spans="1:6" x14ac:dyDescent="0.25">
      <c r="A188" s="10"/>
      <c r="B188" s="11"/>
      <c r="C188" s="11"/>
      <c r="D188" s="11"/>
      <c r="E188" s="11"/>
      <c r="F188" s="11"/>
    </row>
    <row r="189" spans="1:6" x14ac:dyDescent="0.25">
      <c r="A189" s="10"/>
      <c r="B189" s="11"/>
      <c r="C189" s="11"/>
      <c r="D189" s="11"/>
      <c r="E189" s="11"/>
      <c r="F189" s="11"/>
    </row>
    <row r="190" spans="1:6" x14ac:dyDescent="0.25">
      <c r="A190" s="10"/>
      <c r="B190" s="11"/>
      <c r="C190" s="11"/>
      <c r="D190" s="11"/>
      <c r="E190" s="11"/>
      <c r="F190" s="11"/>
    </row>
    <row r="191" spans="1:6" x14ac:dyDescent="0.25">
      <c r="A191" s="10"/>
      <c r="B191" s="11"/>
      <c r="C191" s="11"/>
      <c r="D191" s="11"/>
      <c r="E191" s="11"/>
      <c r="F191" s="11"/>
    </row>
    <row r="192" spans="1:6" x14ac:dyDescent="0.25">
      <c r="A192" s="10"/>
      <c r="B192" s="11"/>
      <c r="C192" s="11"/>
      <c r="D192" s="11"/>
      <c r="E192" s="11"/>
      <c r="F192" s="11"/>
    </row>
    <row r="193" spans="1:6" x14ac:dyDescent="0.25">
      <c r="A193" s="10"/>
      <c r="B193" s="11"/>
      <c r="C193" s="11"/>
      <c r="D193" s="11"/>
      <c r="E193" s="11"/>
      <c r="F193" s="11"/>
    </row>
    <row r="194" spans="1:6" x14ac:dyDescent="0.25">
      <c r="A194" s="10"/>
      <c r="B194" s="11"/>
      <c r="C194" s="11"/>
      <c r="D194" s="11"/>
      <c r="E194" s="11"/>
      <c r="F194" s="11"/>
    </row>
    <row r="195" spans="1:6" x14ac:dyDescent="0.25">
      <c r="A195" s="10"/>
      <c r="B195" s="11"/>
      <c r="C195" s="11"/>
      <c r="D195" s="11"/>
      <c r="E195" s="11"/>
      <c r="F195" s="11"/>
    </row>
    <row r="196" spans="1:6" x14ac:dyDescent="0.25">
      <c r="A196" s="10"/>
      <c r="B196" s="11"/>
      <c r="C196" s="11"/>
      <c r="D196" s="11"/>
      <c r="E196" s="11"/>
      <c r="F196" s="11"/>
    </row>
    <row r="197" spans="1:6" x14ac:dyDescent="0.25">
      <c r="A197" s="10"/>
      <c r="B197" s="11"/>
      <c r="C197" s="11"/>
      <c r="D197" s="11"/>
      <c r="E197" s="11"/>
      <c r="F197" s="11"/>
    </row>
    <row r="198" spans="1:6" x14ac:dyDescent="0.25">
      <c r="A198" s="10"/>
      <c r="B198" s="11"/>
      <c r="C198" s="11"/>
      <c r="D198" s="11"/>
      <c r="E198" s="11"/>
      <c r="F198" s="11"/>
    </row>
    <row r="199" spans="1:6" x14ac:dyDescent="0.25">
      <c r="A199" s="10"/>
      <c r="B199" s="11"/>
      <c r="C199" s="11"/>
      <c r="D199" s="11"/>
      <c r="E199" s="11"/>
      <c r="F199" s="11"/>
    </row>
    <row r="200" spans="1:6" x14ac:dyDescent="0.25">
      <c r="A200" s="10"/>
      <c r="B200" s="11"/>
      <c r="C200" s="11"/>
      <c r="D200" s="11"/>
      <c r="E200" s="11"/>
      <c r="F200" s="11"/>
    </row>
    <row r="201" spans="1:6" x14ac:dyDescent="0.25">
      <c r="A201" s="10"/>
      <c r="B201" s="11"/>
      <c r="C201" s="11"/>
      <c r="D201" s="11"/>
      <c r="E201" s="11"/>
      <c r="F201" s="11"/>
    </row>
    <row r="202" spans="1:6" x14ac:dyDescent="0.25">
      <c r="A202" s="10"/>
      <c r="B202" s="11"/>
      <c r="C202" s="11"/>
      <c r="D202" s="11"/>
      <c r="E202" s="11"/>
      <c r="F202" s="11"/>
    </row>
    <row r="203" spans="1:6" x14ac:dyDescent="0.25">
      <c r="A203" s="10"/>
      <c r="B203" s="11"/>
      <c r="C203" s="11"/>
      <c r="D203" s="11"/>
      <c r="E203" s="11"/>
      <c r="F203" s="11"/>
    </row>
    <row r="204" spans="1:6" x14ac:dyDescent="0.25">
      <c r="A204" s="10"/>
      <c r="B204" s="11"/>
      <c r="C204" s="11"/>
      <c r="D204" s="11"/>
      <c r="E204" s="11"/>
      <c r="F204" s="11"/>
    </row>
    <row r="205" spans="1:6" x14ac:dyDescent="0.25">
      <c r="A205" s="10"/>
      <c r="B205" s="11"/>
      <c r="C205" s="11"/>
      <c r="D205" s="11"/>
      <c r="E205" s="11"/>
      <c r="F205" s="11"/>
    </row>
    <row r="206" spans="1:6" x14ac:dyDescent="0.25">
      <c r="A206" s="26"/>
      <c r="C206" s="25"/>
      <c r="E206" s="24"/>
    </row>
    <row r="207" spans="1:6" x14ac:dyDescent="0.25">
      <c r="A207" s="26"/>
      <c r="C207" s="24"/>
      <c r="D207" s="24"/>
      <c r="E207" s="24"/>
    </row>
    <row r="208" spans="1:6" x14ac:dyDescent="0.25">
      <c r="A208" s="26"/>
      <c r="F208" s="25"/>
    </row>
    <row r="209" spans="1:6" x14ac:dyDescent="0.25">
      <c r="A209" s="26"/>
    </row>
    <row r="210" spans="1:6" x14ac:dyDescent="0.25">
      <c r="A210" s="26"/>
      <c r="F210" s="25"/>
    </row>
    <row r="211" spans="1:6" x14ac:dyDescent="0.25">
      <c r="A211" s="26"/>
    </row>
    <row r="214" spans="1:6" x14ac:dyDescent="0.25">
      <c r="A214" s="54"/>
      <c r="B214" s="54"/>
    </row>
    <row r="215" spans="1:6" x14ac:dyDescent="0.25">
      <c r="B215" s="1"/>
      <c r="D215" s="1"/>
    </row>
    <row r="216" spans="1:6" x14ac:dyDescent="0.25">
      <c r="A216" s="3"/>
      <c r="B216" s="4"/>
      <c r="C216" s="4"/>
      <c r="D216" s="4"/>
      <c r="E216" s="58"/>
      <c r="F216" s="4"/>
    </row>
    <row r="217" spans="1:6" x14ac:dyDescent="0.25">
      <c r="A217" s="5"/>
      <c r="B217" s="6"/>
      <c r="C217" s="6"/>
      <c r="D217" s="6"/>
      <c r="E217" s="40"/>
      <c r="F217" s="6"/>
    </row>
    <row r="218" spans="1:6" x14ac:dyDescent="0.25">
      <c r="A218" s="10"/>
      <c r="B218" s="11"/>
      <c r="C218" s="11"/>
      <c r="D218" s="11"/>
      <c r="E218" s="11"/>
      <c r="F218" s="11"/>
    </row>
    <row r="219" spans="1:6" x14ac:dyDescent="0.25">
      <c r="A219" s="10"/>
      <c r="B219" s="11"/>
      <c r="C219" s="11"/>
      <c r="D219" s="11"/>
      <c r="E219" s="11"/>
      <c r="F219" s="11"/>
    </row>
    <row r="220" spans="1:6" x14ac:dyDescent="0.25">
      <c r="A220" s="10"/>
      <c r="B220" s="11"/>
      <c r="C220" s="11"/>
      <c r="D220" s="11"/>
      <c r="E220" s="11"/>
      <c r="F220" s="11"/>
    </row>
    <row r="221" spans="1:6" x14ac:dyDescent="0.25">
      <c r="A221" s="10"/>
      <c r="B221" s="11"/>
      <c r="C221" s="11"/>
      <c r="D221" s="11"/>
      <c r="E221" s="11"/>
      <c r="F221" s="11"/>
    </row>
    <row r="222" spans="1:6" x14ac:dyDescent="0.25">
      <c r="A222" s="10"/>
      <c r="B222" s="11"/>
      <c r="C222" s="11"/>
      <c r="D222" s="11"/>
      <c r="E222" s="11"/>
      <c r="F222" s="11"/>
    </row>
    <row r="223" spans="1:6" x14ac:dyDescent="0.25">
      <c r="A223" s="10"/>
      <c r="B223" s="11"/>
      <c r="C223" s="11"/>
      <c r="D223" s="11"/>
      <c r="E223" s="11"/>
      <c r="F223" s="11"/>
    </row>
    <row r="224" spans="1:6" x14ac:dyDescent="0.25">
      <c r="A224" s="10"/>
      <c r="B224" s="11"/>
      <c r="C224" s="11"/>
      <c r="D224" s="11"/>
      <c r="E224" s="11"/>
      <c r="F224" s="11"/>
    </row>
    <row r="225" spans="1:6" x14ac:dyDescent="0.25">
      <c r="A225" s="10"/>
      <c r="B225" s="11"/>
      <c r="C225" s="11"/>
      <c r="D225" s="11"/>
      <c r="E225" s="11"/>
      <c r="F225" s="11"/>
    </row>
    <row r="226" spans="1:6" x14ac:dyDescent="0.25">
      <c r="A226" s="10"/>
      <c r="B226" s="11"/>
      <c r="C226" s="11"/>
      <c r="D226" s="11"/>
      <c r="E226" s="11"/>
      <c r="F226" s="11"/>
    </row>
    <row r="227" spans="1:6" x14ac:dyDescent="0.25">
      <c r="A227" s="10"/>
      <c r="B227" s="11"/>
      <c r="C227" s="11"/>
      <c r="D227" s="11"/>
      <c r="E227" s="11"/>
      <c r="F227" s="11"/>
    </row>
    <row r="228" spans="1:6" x14ac:dyDescent="0.25">
      <c r="A228" s="10"/>
      <c r="B228" s="11"/>
      <c r="C228" s="11"/>
      <c r="D228" s="11"/>
      <c r="E228" s="11"/>
      <c r="F228" s="11"/>
    </row>
    <row r="229" spans="1:6" x14ac:dyDescent="0.25">
      <c r="A229" s="10"/>
      <c r="B229" s="11"/>
      <c r="C229" s="11"/>
      <c r="D229" s="11"/>
      <c r="E229" s="11"/>
      <c r="F229" s="11"/>
    </row>
    <row r="230" spans="1:6" x14ac:dyDescent="0.25">
      <c r="A230" s="10"/>
      <c r="B230" s="11"/>
      <c r="C230" s="11"/>
      <c r="D230" s="11"/>
      <c r="E230" s="11"/>
      <c r="F230" s="11"/>
    </row>
    <row r="231" spans="1:6" x14ac:dyDescent="0.25">
      <c r="A231" s="10"/>
      <c r="B231" s="11"/>
      <c r="C231" s="11"/>
      <c r="D231" s="11"/>
      <c r="E231" s="11"/>
      <c r="F231" s="11"/>
    </row>
    <row r="232" spans="1:6" x14ac:dyDescent="0.25">
      <c r="A232" s="10"/>
      <c r="B232" s="11"/>
      <c r="C232" s="11"/>
      <c r="D232" s="11"/>
      <c r="E232" s="11"/>
      <c r="F232" s="11"/>
    </row>
    <row r="233" spans="1:6" x14ac:dyDescent="0.25">
      <c r="A233" s="10"/>
      <c r="B233" s="11"/>
      <c r="C233" s="11"/>
      <c r="D233" s="11"/>
      <c r="E233" s="11"/>
      <c r="F233" s="11"/>
    </row>
    <row r="234" spans="1:6" x14ac:dyDescent="0.25">
      <c r="A234" s="10"/>
      <c r="B234" s="11"/>
      <c r="C234" s="11"/>
      <c r="D234" s="11"/>
      <c r="E234" s="11"/>
      <c r="F234" s="11"/>
    </row>
    <row r="235" spans="1:6" x14ac:dyDescent="0.25">
      <c r="A235" s="10"/>
      <c r="B235" s="11"/>
      <c r="C235" s="11"/>
      <c r="D235" s="11"/>
      <c r="E235" s="11"/>
      <c r="F235" s="11"/>
    </row>
    <row r="236" spans="1:6" x14ac:dyDescent="0.25">
      <c r="A236" s="10"/>
      <c r="B236" s="11"/>
      <c r="C236" s="11"/>
      <c r="D236" s="11"/>
      <c r="E236" s="11"/>
      <c r="F236" s="11"/>
    </row>
    <row r="237" spans="1:6" x14ac:dyDescent="0.25">
      <c r="A237" s="10"/>
      <c r="B237" s="11"/>
      <c r="C237" s="11"/>
      <c r="D237" s="11"/>
      <c r="E237" s="11"/>
      <c r="F237" s="11"/>
    </row>
    <row r="238" spans="1:6" x14ac:dyDescent="0.25">
      <c r="A238" s="10"/>
      <c r="B238" s="11"/>
      <c r="C238" s="11"/>
      <c r="D238" s="11"/>
      <c r="E238" s="11"/>
      <c r="F238" s="11"/>
    </row>
    <row r="239" spans="1:6" x14ac:dyDescent="0.25">
      <c r="A239" s="10"/>
      <c r="B239" s="11"/>
      <c r="C239" s="11"/>
      <c r="D239" s="11"/>
      <c r="E239" s="11"/>
      <c r="F239" s="11"/>
    </row>
    <row r="240" spans="1:6" x14ac:dyDescent="0.25">
      <c r="A240" s="10"/>
      <c r="B240" s="11"/>
      <c r="C240" s="11"/>
      <c r="D240" s="11"/>
      <c r="E240" s="11"/>
      <c r="F240" s="11"/>
    </row>
    <row r="241" spans="1:6" x14ac:dyDescent="0.25">
      <c r="A241" s="10"/>
      <c r="B241" s="11"/>
      <c r="C241" s="11"/>
      <c r="D241" s="11"/>
      <c r="E241" s="11"/>
      <c r="F241" s="11"/>
    </row>
    <row r="242" spans="1:6" x14ac:dyDescent="0.25">
      <c r="A242" s="10"/>
      <c r="B242" s="11"/>
      <c r="C242" s="11"/>
      <c r="D242" s="11"/>
      <c r="E242" s="11"/>
      <c r="F242" s="11"/>
    </row>
    <row r="243" spans="1:6" x14ac:dyDescent="0.25">
      <c r="A243" s="10"/>
      <c r="B243" s="11"/>
      <c r="C243" s="11"/>
      <c r="D243" s="11"/>
      <c r="E243" s="11"/>
      <c r="F243" s="11"/>
    </row>
    <row r="244" spans="1:6" x14ac:dyDescent="0.25">
      <c r="A244" s="10"/>
      <c r="B244" s="11"/>
      <c r="C244" s="11"/>
      <c r="D244" s="11"/>
      <c r="E244" s="11"/>
      <c r="F244" s="11"/>
    </row>
    <row r="245" spans="1:6" x14ac:dyDescent="0.25">
      <c r="A245" s="10"/>
      <c r="B245" s="11"/>
      <c r="C245" s="11"/>
      <c r="D245" s="11"/>
      <c r="E245" s="11"/>
      <c r="F245" s="11"/>
    </row>
    <row r="246" spans="1:6" x14ac:dyDescent="0.25">
      <c r="A246" s="10"/>
      <c r="B246" s="11"/>
      <c r="C246" s="11"/>
      <c r="D246" s="11"/>
      <c r="E246" s="11"/>
      <c r="F246" s="11"/>
    </row>
    <row r="247" spans="1:6" x14ac:dyDescent="0.25">
      <c r="A247" s="10"/>
      <c r="B247" s="11"/>
      <c r="C247" s="11"/>
      <c r="D247" s="11"/>
      <c r="E247" s="11"/>
      <c r="F247" s="11"/>
    </row>
    <row r="248" spans="1:6" x14ac:dyDescent="0.25">
      <c r="A248" s="10"/>
      <c r="B248" s="11"/>
      <c r="C248" s="11"/>
      <c r="D248" s="11"/>
      <c r="E248" s="11"/>
      <c r="F248" s="11"/>
    </row>
    <row r="249" spans="1:6" x14ac:dyDescent="0.25">
      <c r="A249" s="10"/>
      <c r="B249" s="11"/>
      <c r="C249" s="11"/>
      <c r="D249" s="11"/>
      <c r="E249" s="11"/>
      <c r="F249" s="11"/>
    </row>
    <row r="250" spans="1:6" x14ac:dyDescent="0.25">
      <c r="A250" s="26"/>
      <c r="C250" s="25"/>
      <c r="E250" s="24"/>
    </row>
    <row r="251" spans="1:6" x14ac:dyDescent="0.25">
      <c r="A251" s="26"/>
      <c r="C251" s="24"/>
      <c r="D251" s="24"/>
      <c r="E251" s="24"/>
    </row>
    <row r="252" spans="1:6" x14ac:dyDescent="0.25">
      <c r="A252" s="26"/>
      <c r="F252" s="25"/>
    </row>
    <row r="253" spans="1:6" x14ac:dyDescent="0.25">
      <c r="A253" s="26"/>
    </row>
    <row r="254" spans="1:6" x14ac:dyDescent="0.25">
      <c r="A254" s="26"/>
      <c r="F254" s="25"/>
    </row>
    <row r="255" spans="1:6" x14ac:dyDescent="0.25">
      <c r="A255" s="26"/>
    </row>
    <row r="256" spans="1:6" ht="21" x14ac:dyDescent="0.4">
      <c r="A256" s="60"/>
    </row>
    <row r="258" spans="1:6" x14ac:dyDescent="0.25">
      <c r="A258" s="54"/>
      <c r="B258" s="55"/>
    </row>
    <row r="259" spans="1:6" x14ac:dyDescent="0.25">
      <c r="B259" s="1"/>
      <c r="D259" s="1"/>
    </row>
    <row r="260" spans="1:6" x14ac:dyDescent="0.25">
      <c r="A260" s="3"/>
      <c r="B260" s="4"/>
      <c r="C260" s="4"/>
      <c r="D260" s="4"/>
      <c r="E260" s="58"/>
      <c r="F260" s="4"/>
    </row>
    <row r="261" spans="1:6" x14ac:dyDescent="0.25">
      <c r="A261" s="5"/>
      <c r="B261" s="6"/>
      <c r="C261" s="6"/>
      <c r="D261" s="39"/>
      <c r="E261" s="39"/>
      <c r="F261" s="6"/>
    </row>
    <row r="262" spans="1:6" x14ac:dyDescent="0.25">
      <c r="A262" s="10"/>
      <c r="B262" s="11"/>
      <c r="C262" s="11"/>
      <c r="D262" s="11"/>
      <c r="E262" s="11"/>
      <c r="F262" s="11"/>
    </row>
    <row r="263" spans="1:6" x14ac:dyDescent="0.25">
      <c r="A263" s="10"/>
      <c r="B263" s="11"/>
      <c r="C263" s="11"/>
      <c r="D263" s="11"/>
      <c r="E263" s="11"/>
      <c r="F263" s="11"/>
    </row>
    <row r="264" spans="1:6" x14ac:dyDescent="0.25">
      <c r="A264" s="10"/>
      <c r="B264" s="11"/>
      <c r="C264" s="11"/>
      <c r="D264" s="11"/>
      <c r="E264" s="11"/>
      <c r="F264" s="11"/>
    </row>
    <row r="265" spans="1:6" x14ac:dyDescent="0.25">
      <c r="A265" s="10"/>
      <c r="B265" s="11"/>
      <c r="C265" s="11"/>
      <c r="D265" s="11"/>
      <c r="E265" s="11"/>
      <c r="F265" s="11"/>
    </row>
    <row r="266" spans="1:6" x14ac:dyDescent="0.25">
      <c r="A266" s="10"/>
      <c r="B266" s="11"/>
      <c r="C266" s="11"/>
      <c r="D266" s="11"/>
      <c r="E266" s="11"/>
      <c r="F266" s="11"/>
    </row>
    <row r="267" spans="1:6" x14ac:dyDescent="0.25">
      <c r="A267" s="10"/>
      <c r="B267" s="11"/>
      <c r="C267" s="11"/>
      <c r="D267" s="11"/>
      <c r="E267" s="11"/>
      <c r="F267" s="11"/>
    </row>
    <row r="268" spans="1:6" x14ac:dyDescent="0.25">
      <c r="A268" s="10"/>
      <c r="B268" s="11"/>
      <c r="C268" s="11"/>
      <c r="D268" s="11"/>
      <c r="E268" s="11"/>
      <c r="F268" s="11"/>
    </row>
    <row r="269" spans="1:6" x14ac:dyDescent="0.25">
      <c r="A269" s="10"/>
      <c r="B269" s="11"/>
      <c r="C269" s="11"/>
      <c r="D269" s="11"/>
      <c r="E269" s="11"/>
      <c r="F269" s="11"/>
    </row>
    <row r="270" spans="1:6" x14ac:dyDescent="0.25">
      <c r="A270" s="10"/>
      <c r="B270" s="11"/>
      <c r="C270" s="11"/>
      <c r="D270" s="11"/>
      <c r="E270" s="11"/>
      <c r="F270" s="11"/>
    </row>
    <row r="271" spans="1:6" x14ac:dyDescent="0.25">
      <c r="A271" s="10"/>
      <c r="B271" s="11"/>
      <c r="C271" s="11"/>
      <c r="D271" s="11"/>
      <c r="E271" s="11"/>
      <c r="F271" s="11"/>
    </row>
    <row r="272" spans="1:6" x14ac:dyDescent="0.25">
      <c r="A272" s="10"/>
      <c r="B272" s="11"/>
      <c r="C272" s="11"/>
      <c r="D272" s="11"/>
      <c r="E272" s="11"/>
      <c r="F272" s="11"/>
    </row>
    <row r="273" spans="1:6" x14ac:dyDescent="0.25">
      <c r="A273" s="10"/>
      <c r="B273" s="11"/>
      <c r="C273" s="11"/>
      <c r="D273" s="11"/>
      <c r="E273" s="11"/>
      <c r="F273" s="11"/>
    </row>
    <row r="274" spans="1:6" x14ac:dyDescent="0.25">
      <c r="A274" s="10"/>
      <c r="B274" s="11"/>
      <c r="C274" s="11"/>
      <c r="D274" s="11"/>
      <c r="E274" s="11"/>
      <c r="F274" s="11"/>
    </row>
    <row r="275" spans="1:6" x14ac:dyDescent="0.25">
      <c r="A275" s="10"/>
      <c r="B275" s="11"/>
      <c r="C275" s="11"/>
      <c r="D275" s="11"/>
      <c r="E275" s="11"/>
      <c r="F275" s="11"/>
    </row>
    <row r="276" spans="1:6" x14ac:dyDescent="0.25">
      <c r="A276" s="10"/>
      <c r="B276" s="11"/>
      <c r="C276" s="11"/>
      <c r="D276" s="11"/>
      <c r="E276" s="11"/>
      <c r="F276" s="11"/>
    </row>
    <row r="277" spans="1:6" x14ac:dyDescent="0.25">
      <c r="A277" s="10"/>
      <c r="B277" s="11"/>
      <c r="C277" s="11"/>
      <c r="D277" s="11"/>
      <c r="E277" s="11"/>
      <c r="F277" s="11"/>
    </row>
    <row r="278" spans="1:6" x14ac:dyDescent="0.25">
      <c r="A278" s="10"/>
      <c r="B278" s="11"/>
      <c r="C278" s="11"/>
      <c r="D278" s="11"/>
      <c r="E278" s="11"/>
      <c r="F278" s="11"/>
    </row>
    <row r="279" spans="1:6" x14ac:dyDescent="0.25">
      <c r="A279" s="10"/>
      <c r="B279" s="11"/>
      <c r="C279" s="11"/>
      <c r="D279" s="11"/>
      <c r="E279" s="11"/>
      <c r="F279" s="11"/>
    </row>
    <row r="280" spans="1:6" x14ac:dyDescent="0.25">
      <c r="A280" s="10"/>
      <c r="B280" s="11"/>
      <c r="C280" s="11"/>
      <c r="D280" s="11"/>
      <c r="E280" s="11"/>
      <c r="F280" s="11"/>
    </row>
    <row r="281" spans="1:6" x14ac:dyDescent="0.25">
      <c r="A281" s="10"/>
      <c r="B281" s="11"/>
      <c r="C281" s="11"/>
      <c r="D281" s="11"/>
      <c r="E281" s="11"/>
      <c r="F281" s="11"/>
    </row>
    <row r="282" spans="1:6" x14ac:dyDescent="0.25">
      <c r="A282" s="10"/>
      <c r="B282" s="11"/>
      <c r="C282" s="11"/>
      <c r="D282" s="11"/>
      <c r="E282" s="11"/>
      <c r="F282" s="11"/>
    </row>
    <row r="283" spans="1:6" x14ac:dyDescent="0.25">
      <c r="A283" s="10"/>
      <c r="B283" s="11"/>
      <c r="C283" s="11"/>
      <c r="D283" s="11"/>
      <c r="E283" s="11"/>
      <c r="F283" s="11"/>
    </row>
    <row r="284" spans="1:6" x14ac:dyDescent="0.25">
      <c r="A284" s="10"/>
      <c r="B284" s="11"/>
      <c r="C284" s="11"/>
      <c r="D284" s="11"/>
      <c r="E284" s="11"/>
      <c r="F284" s="11"/>
    </row>
    <row r="285" spans="1:6" x14ac:dyDescent="0.25">
      <c r="A285" s="10"/>
      <c r="B285" s="11"/>
      <c r="C285" s="11"/>
      <c r="D285" s="11"/>
      <c r="E285" s="11"/>
      <c r="F285" s="11"/>
    </row>
    <row r="286" spans="1:6" x14ac:dyDescent="0.25">
      <c r="A286" s="10"/>
      <c r="B286" s="11"/>
      <c r="C286" s="11"/>
      <c r="D286" s="11"/>
      <c r="E286" s="11"/>
      <c r="F286" s="11"/>
    </row>
    <row r="287" spans="1:6" x14ac:dyDescent="0.25">
      <c r="A287" s="10"/>
      <c r="B287" s="11"/>
      <c r="C287" s="11"/>
      <c r="D287" s="11"/>
      <c r="E287" s="11"/>
      <c r="F287" s="11"/>
    </row>
    <row r="288" spans="1:6" x14ac:dyDescent="0.25">
      <c r="A288" s="10"/>
      <c r="B288" s="11"/>
      <c r="C288" s="11"/>
      <c r="D288" s="11"/>
      <c r="E288" s="11"/>
      <c r="F288" s="11"/>
    </row>
    <row r="289" spans="1:8" x14ac:dyDescent="0.25">
      <c r="A289" s="10"/>
      <c r="B289" s="11"/>
      <c r="C289" s="11"/>
      <c r="D289" s="11"/>
      <c r="E289" s="11"/>
      <c r="F289" s="11"/>
    </row>
    <row r="290" spans="1:8" ht="15.6" x14ac:dyDescent="0.3">
      <c r="A290" s="10"/>
      <c r="B290" s="11"/>
      <c r="C290" s="11"/>
      <c r="D290" s="11"/>
      <c r="E290" s="11"/>
      <c r="F290" s="11"/>
      <c r="H290" s="53"/>
    </row>
    <row r="291" spans="1:8" x14ac:dyDescent="0.25">
      <c r="A291" s="10"/>
      <c r="B291" s="11"/>
      <c r="C291" s="11"/>
      <c r="D291" s="11"/>
      <c r="E291" s="11"/>
      <c r="F291" s="11"/>
    </row>
    <row r="292" spans="1:8" x14ac:dyDescent="0.25">
      <c r="A292" s="10"/>
      <c r="B292" s="11"/>
      <c r="C292" s="11"/>
      <c r="D292" s="11"/>
      <c r="E292" s="11"/>
      <c r="F292" s="11"/>
    </row>
    <row r="293" spans="1:8" x14ac:dyDescent="0.25">
      <c r="A293" s="10"/>
      <c r="B293" s="11"/>
      <c r="C293" s="11"/>
      <c r="D293" s="11"/>
      <c r="E293" s="11"/>
      <c r="F293" s="11"/>
    </row>
    <row r="294" spans="1:8" x14ac:dyDescent="0.25">
      <c r="A294" s="26"/>
      <c r="C294" s="25"/>
      <c r="E294" s="24"/>
    </row>
    <row r="295" spans="1:8" x14ac:dyDescent="0.25">
      <c r="A295" s="26"/>
      <c r="C295" s="24"/>
      <c r="D295" s="24"/>
      <c r="E295" s="24"/>
    </row>
    <row r="296" spans="1:8" x14ac:dyDescent="0.25">
      <c r="A296" s="26"/>
      <c r="B296" s="56"/>
      <c r="F296" s="25"/>
    </row>
    <row r="297" spans="1:8" x14ac:dyDescent="0.25">
      <c r="A297" s="26"/>
    </row>
    <row r="298" spans="1:8" ht="13.8" thickBot="1" x14ac:dyDescent="0.3">
      <c r="A298" s="26"/>
      <c r="B298" s="34"/>
      <c r="F298" s="61"/>
    </row>
    <row r="299" spans="1:8" ht="13.8" thickTop="1" x14ac:dyDescent="0.25"/>
    <row r="301" spans="1:8" x14ac:dyDescent="0.25">
      <c r="A301" s="54"/>
      <c r="B301" s="55"/>
    </row>
    <row r="302" spans="1:8" x14ac:dyDescent="0.25">
      <c r="B302" s="1"/>
      <c r="D302" s="1"/>
    </row>
    <row r="303" spans="1:8" x14ac:dyDescent="0.25">
      <c r="A303" s="3"/>
      <c r="B303" s="4"/>
      <c r="C303" s="4"/>
      <c r="D303" s="4"/>
      <c r="E303" s="58"/>
      <c r="F303" s="4"/>
    </row>
    <row r="304" spans="1:8" x14ac:dyDescent="0.25">
      <c r="A304" s="5"/>
      <c r="B304" s="6"/>
      <c r="C304" s="6"/>
      <c r="D304" s="39"/>
      <c r="E304" s="39"/>
      <c r="F304" s="6"/>
    </row>
    <row r="305" spans="1:6" x14ac:dyDescent="0.25">
      <c r="A305" s="10"/>
      <c r="B305" s="11"/>
      <c r="C305" s="11"/>
      <c r="D305" s="11"/>
      <c r="E305" s="11"/>
      <c r="F305" s="11"/>
    </row>
    <row r="306" spans="1:6" x14ac:dyDescent="0.25">
      <c r="A306" s="10"/>
      <c r="B306" s="11"/>
      <c r="C306" s="11"/>
      <c r="D306" s="11"/>
      <c r="E306" s="11"/>
      <c r="F306" s="11"/>
    </row>
    <row r="307" spans="1:6" x14ac:dyDescent="0.25">
      <c r="A307" s="10"/>
      <c r="B307" s="11"/>
      <c r="C307" s="11"/>
      <c r="D307" s="11"/>
      <c r="E307" s="11"/>
      <c r="F307" s="11"/>
    </row>
    <row r="308" spans="1:6" x14ac:dyDescent="0.25">
      <c r="A308" s="10"/>
      <c r="B308" s="11"/>
      <c r="C308" s="11"/>
      <c r="D308" s="11"/>
      <c r="E308" s="11"/>
      <c r="F308" s="11"/>
    </row>
    <row r="309" spans="1:6" x14ac:dyDescent="0.25">
      <c r="A309" s="10"/>
      <c r="B309" s="11"/>
      <c r="C309" s="11"/>
      <c r="D309" s="11"/>
      <c r="E309" s="11"/>
      <c r="F309" s="11"/>
    </row>
    <row r="310" spans="1:6" x14ac:dyDescent="0.25">
      <c r="A310" s="10"/>
      <c r="B310" s="11"/>
      <c r="C310" s="11"/>
      <c r="D310" s="11"/>
      <c r="E310" s="11"/>
      <c r="F310" s="11"/>
    </row>
    <row r="311" spans="1:6" x14ac:dyDescent="0.25">
      <c r="A311" s="10"/>
      <c r="B311" s="11"/>
      <c r="C311" s="11"/>
      <c r="D311" s="11"/>
      <c r="E311" s="11"/>
      <c r="F311" s="11"/>
    </row>
    <row r="312" spans="1:6" x14ac:dyDescent="0.25">
      <c r="A312" s="10"/>
      <c r="B312" s="11"/>
      <c r="C312" s="11"/>
      <c r="D312" s="11"/>
      <c r="E312" s="11"/>
      <c r="F312" s="11"/>
    </row>
    <row r="313" spans="1:6" x14ac:dyDescent="0.25">
      <c r="A313" s="10"/>
      <c r="B313" s="11"/>
      <c r="C313" s="11"/>
      <c r="D313" s="11"/>
      <c r="E313" s="11"/>
      <c r="F313" s="11"/>
    </row>
    <row r="314" spans="1:6" x14ac:dyDescent="0.25">
      <c r="A314" s="10"/>
      <c r="B314" s="11"/>
      <c r="C314" s="11"/>
      <c r="D314" s="11"/>
      <c r="E314" s="11"/>
      <c r="F314" s="11"/>
    </row>
    <row r="315" spans="1:6" x14ac:dyDescent="0.25">
      <c r="A315" s="10"/>
      <c r="B315" s="11"/>
      <c r="C315" s="11"/>
      <c r="D315" s="11"/>
      <c r="E315" s="11"/>
      <c r="F315" s="11"/>
    </row>
    <row r="316" spans="1:6" x14ac:dyDescent="0.25">
      <c r="A316" s="10"/>
      <c r="B316" s="11"/>
      <c r="C316" s="11"/>
      <c r="D316" s="11"/>
      <c r="E316" s="11"/>
      <c r="F316" s="11"/>
    </row>
    <row r="317" spans="1:6" x14ac:dyDescent="0.25">
      <c r="A317" s="10"/>
      <c r="B317" s="11"/>
      <c r="C317" s="11"/>
      <c r="D317" s="11"/>
      <c r="E317" s="11"/>
      <c r="F317" s="11"/>
    </row>
    <row r="318" spans="1:6" x14ac:dyDescent="0.25">
      <c r="A318" s="10"/>
      <c r="B318" s="11"/>
      <c r="C318" s="11"/>
      <c r="D318" s="11"/>
      <c r="E318" s="11"/>
      <c r="F318" s="11"/>
    </row>
    <row r="319" spans="1:6" x14ac:dyDescent="0.25">
      <c r="A319" s="10"/>
      <c r="B319" s="11"/>
      <c r="C319" s="11"/>
      <c r="D319" s="11"/>
      <c r="E319" s="11"/>
      <c r="F319" s="11"/>
    </row>
    <row r="320" spans="1:6" x14ac:dyDescent="0.25">
      <c r="A320" s="10"/>
      <c r="B320" s="11"/>
      <c r="C320" s="11"/>
      <c r="D320" s="11"/>
      <c r="E320" s="11"/>
      <c r="F320" s="11"/>
    </row>
    <row r="321" spans="1:6" x14ac:dyDescent="0.25">
      <c r="A321" s="10"/>
      <c r="B321" s="11"/>
      <c r="C321" s="11"/>
      <c r="D321" s="11"/>
      <c r="E321" s="11"/>
      <c r="F321" s="11"/>
    </row>
    <row r="322" spans="1:6" x14ac:dyDescent="0.25">
      <c r="A322" s="10"/>
      <c r="B322" s="11"/>
      <c r="C322" s="11"/>
      <c r="D322" s="11"/>
      <c r="E322" s="11"/>
      <c r="F322" s="11"/>
    </row>
    <row r="323" spans="1:6" x14ac:dyDescent="0.25">
      <c r="A323" s="10"/>
      <c r="B323" s="11"/>
      <c r="C323" s="11"/>
      <c r="D323" s="11"/>
      <c r="E323" s="11"/>
      <c r="F323" s="11"/>
    </row>
    <row r="324" spans="1:6" x14ac:dyDescent="0.25">
      <c r="A324" s="10"/>
      <c r="B324" s="11"/>
      <c r="C324" s="11"/>
      <c r="D324" s="11"/>
      <c r="E324" s="11"/>
      <c r="F324" s="11"/>
    </row>
    <row r="325" spans="1:6" x14ac:dyDescent="0.25">
      <c r="A325" s="10"/>
      <c r="B325" s="11"/>
      <c r="C325" s="11"/>
      <c r="D325" s="11"/>
      <c r="E325" s="11"/>
      <c r="F325" s="11"/>
    </row>
    <row r="326" spans="1:6" x14ac:dyDescent="0.25">
      <c r="A326" s="10"/>
      <c r="B326" s="11"/>
      <c r="C326" s="11"/>
      <c r="D326" s="11"/>
      <c r="E326" s="11"/>
      <c r="F326" s="11"/>
    </row>
    <row r="327" spans="1:6" x14ac:dyDescent="0.25">
      <c r="A327" s="10"/>
      <c r="B327" s="11"/>
      <c r="C327" s="11"/>
      <c r="D327" s="11"/>
      <c r="E327" s="11"/>
      <c r="F327" s="11"/>
    </row>
    <row r="328" spans="1:6" x14ac:dyDescent="0.25">
      <c r="A328" s="10"/>
      <c r="B328" s="11"/>
      <c r="C328" s="11"/>
      <c r="D328" s="11"/>
      <c r="E328" s="11"/>
      <c r="F328" s="11"/>
    </row>
    <row r="329" spans="1:6" x14ac:dyDescent="0.25">
      <c r="A329" s="10"/>
      <c r="B329" s="11"/>
      <c r="C329" s="11"/>
      <c r="D329" s="11"/>
      <c r="E329" s="11"/>
      <c r="F329" s="11"/>
    </row>
    <row r="330" spans="1:6" x14ac:dyDescent="0.25">
      <c r="A330" s="10"/>
      <c r="B330" s="11"/>
      <c r="C330" s="11"/>
      <c r="D330" s="11"/>
      <c r="E330" s="11"/>
      <c r="F330" s="11"/>
    </row>
    <row r="331" spans="1:6" x14ac:dyDescent="0.25">
      <c r="A331" s="10"/>
      <c r="B331" s="11"/>
      <c r="C331" s="11"/>
      <c r="D331" s="11"/>
      <c r="E331" s="11"/>
      <c r="F331" s="11"/>
    </row>
    <row r="332" spans="1:6" x14ac:dyDescent="0.25">
      <c r="A332" s="10"/>
      <c r="B332" s="11"/>
      <c r="C332" s="11"/>
      <c r="D332" s="11"/>
      <c r="E332" s="11"/>
      <c r="F332" s="11"/>
    </row>
    <row r="333" spans="1:6" x14ac:dyDescent="0.25">
      <c r="A333" s="10"/>
      <c r="B333" s="11"/>
      <c r="C333" s="11"/>
      <c r="D333" s="11"/>
      <c r="E333" s="11"/>
      <c r="F333" s="11"/>
    </row>
    <row r="334" spans="1:6" x14ac:dyDescent="0.25">
      <c r="A334" s="10"/>
      <c r="B334" s="11"/>
      <c r="C334" s="11"/>
      <c r="D334" s="11"/>
      <c r="E334" s="11"/>
      <c r="F334" s="11"/>
    </row>
    <row r="335" spans="1:6" x14ac:dyDescent="0.25">
      <c r="A335" s="10"/>
      <c r="B335" s="11"/>
      <c r="C335" s="11"/>
      <c r="D335" s="11"/>
      <c r="E335" s="11"/>
      <c r="F335" s="11"/>
    </row>
    <row r="336" spans="1:6" x14ac:dyDescent="0.25">
      <c r="A336" s="10"/>
      <c r="B336" s="11"/>
      <c r="C336" s="11"/>
      <c r="D336" s="11"/>
      <c r="E336" s="11"/>
      <c r="F336" s="11"/>
    </row>
    <row r="337" spans="1:18" x14ac:dyDescent="0.25">
      <c r="A337" s="26"/>
      <c r="C337" s="25"/>
      <c r="E337" s="24"/>
    </row>
    <row r="338" spans="1:18" x14ac:dyDescent="0.25">
      <c r="A338" s="26"/>
      <c r="C338" s="24"/>
      <c r="D338" s="24"/>
      <c r="E338" s="24"/>
    </row>
    <row r="339" spans="1:18" x14ac:dyDescent="0.25">
      <c r="A339" s="26"/>
      <c r="B339" s="56"/>
      <c r="F339" s="62"/>
    </row>
    <row r="340" spans="1:18" x14ac:dyDescent="0.25">
      <c r="A340" s="26"/>
    </row>
    <row r="341" spans="1:18" ht="13.8" thickBot="1" x14ac:dyDescent="0.3">
      <c r="A341" s="26"/>
      <c r="B341" s="34"/>
      <c r="F341" s="61"/>
    </row>
    <row r="342" spans="1:18" ht="13.8" thickTop="1" x14ac:dyDescent="0.25"/>
    <row r="345" spans="1:18" x14ac:dyDescent="0.25">
      <c r="A345" s="54"/>
      <c r="B345" s="55"/>
      <c r="G345" s="54"/>
      <c r="H345" s="55"/>
      <c r="K345" s="52"/>
      <c r="M345" s="54"/>
      <c r="N345" s="55"/>
      <c r="Q345" s="52"/>
    </row>
    <row r="346" spans="1:18" x14ac:dyDescent="0.25">
      <c r="B346" s="1"/>
      <c r="D346" s="1"/>
      <c r="H346" s="1"/>
      <c r="J346" s="1"/>
      <c r="K346" s="52"/>
      <c r="N346" s="1"/>
      <c r="P346" s="1"/>
      <c r="Q346" s="52"/>
    </row>
    <row r="347" spans="1:18" x14ac:dyDescent="0.25">
      <c r="A347" s="3"/>
      <c r="B347" s="4"/>
      <c r="C347" s="4"/>
      <c r="D347" s="4"/>
      <c r="E347" s="58"/>
      <c r="F347" s="4"/>
      <c r="G347" s="3"/>
      <c r="H347" s="4"/>
      <c r="I347" s="4"/>
      <c r="J347" s="4"/>
      <c r="K347" s="58"/>
      <c r="L347" s="4"/>
      <c r="M347" s="3"/>
      <c r="N347" s="4"/>
      <c r="O347" s="4"/>
      <c r="P347" s="4"/>
      <c r="Q347" s="58"/>
      <c r="R347" s="4"/>
    </row>
    <row r="348" spans="1:18" x14ac:dyDescent="0.25">
      <c r="A348" s="5"/>
      <c r="B348" s="6"/>
      <c r="C348" s="6"/>
      <c r="D348" s="39"/>
      <c r="E348" s="39"/>
      <c r="F348" s="6"/>
      <c r="G348" s="5"/>
      <c r="H348" s="6"/>
      <c r="I348" s="6"/>
      <c r="J348" s="39"/>
      <c r="K348" s="39"/>
      <c r="L348" s="6"/>
      <c r="M348" s="5"/>
      <c r="N348" s="6"/>
      <c r="O348" s="6"/>
      <c r="P348" s="39"/>
      <c r="Q348" s="39"/>
      <c r="R348" s="6"/>
    </row>
    <row r="349" spans="1:18" x14ac:dyDescent="0.25">
      <c r="A349" s="10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</row>
    <row r="350" spans="1:18" x14ac:dyDescent="0.25">
      <c r="A350" s="10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</row>
    <row r="351" spans="1:18" x14ac:dyDescent="0.25">
      <c r="A351" s="10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</row>
    <row r="352" spans="1:18" x14ac:dyDescent="0.25">
      <c r="A352" s="10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</row>
    <row r="353" spans="1:18" x14ac:dyDescent="0.25">
      <c r="A353" s="10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</row>
    <row r="354" spans="1:18" x14ac:dyDescent="0.25">
      <c r="A354" s="10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</row>
    <row r="355" spans="1:18" x14ac:dyDescent="0.25">
      <c r="A355" s="10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</row>
    <row r="356" spans="1:18" x14ac:dyDescent="0.25">
      <c r="A356" s="10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</row>
    <row r="357" spans="1:18" x14ac:dyDescent="0.25">
      <c r="A357" s="10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</row>
    <row r="358" spans="1:18" x14ac:dyDescent="0.25">
      <c r="A358" s="10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</row>
    <row r="359" spans="1:18" x14ac:dyDescent="0.25">
      <c r="A359" s="10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</row>
    <row r="360" spans="1:18" x14ac:dyDescent="0.25">
      <c r="A360" s="10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</row>
    <row r="361" spans="1:18" x14ac:dyDescent="0.25">
      <c r="A361" s="10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</row>
    <row r="362" spans="1:18" x14ac:dyDescent="0.25">
      <c r="A362" s="10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</row>
    <row r="363" spans="1:18" x14ac:dyDescent="0.25">
      <c r="A363" s="10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</row>
    <row r="364" spans="1:18" x14ac:dyDescent="0.25">
      <c r="A364" s="10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</row>
    <row r="365" spans="1:18" x14ac:dyDescent="0.25">
      <c r="A365" s="10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</row>
    <row r="366" spans="1:18" x14ac:dyDescent="0.25">
      <c r="A366" s="10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</row>
    <row r="367" spans="1:18" x14ac:dyDescent="0.25">
      <c r="A367" s="10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</row>
    <row r="368" spans="1:18" x14ac:dyDescent="0.25">
      <c r="A368" s="10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</row>
    <row r="369" spans="1:18" x14ac:dyDescent="0.25">
      <c r="A369" s="10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</row>
    <row r="370" spans="1:18" x14ac:dyDescent="0.25">
      <c r="A370" s="10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</row>
    <row r="371" spans="1:18" x14ac:dyDescent="0.25">
      <c r="A371" s="10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</row>
    <row r="372" spans="1:18" x14ac:dyDescent="0.25">
      <c r="A372" s="10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</row>
    <row r="373" spans="1:18" x14ac:dyDescent="0.25">
      <c r="A373" s="10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</row>
    <row r="374" spans="1:18" x14ac:dyDescent="0.25">
      <c r="A374" s="10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</row>
    <row r="375" spans="1:18" x14ac:dyDescent="0.25">
      <c r="A375" s="10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</row>
    <row r="376" spans="1:18" x14ac:dyDescent="0.25">
      <c r="A376" s="10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</row>
    <row r="377" spans="1:18" x14ac:dyDescent="0.25">
      <c r="A377" s="10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</row>
    <row r="378" spans="1:18" x14ac:dyDescent="0.25">
      <c r="A378" s="10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</row>
    <row r="379" spans="1:18" x14ac:dyDescent="0.25">
      <c r="A379" s="10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</row>
    <row r="380" spans="1:18" x14ac:dyDescent="0.25">
      <c r="A380" s="10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</row>
    <row r="381" spans="1:18" x14ac:dyDescent="0.25">
      <c r="A381" s="26"/>
      <c r="C381" s="25"/>
      <c r="E381" s="24"/>
      <c r="G381" s="26"/>
      <c r="I381" s="25"/>
      <c r="K381" s="24"/>
      <c r="M381" s="26"/>
      <c r="O381" s="25"/>
      <c r="Q381" s="24"/>
    </row>
    <row r="382" spans="1:18" x14ac:dyDescent="0.25">
      <c r="A382" s="26"/>
      <c r="C382" s="24"/>
      <c r="D382" s="24"/>
      <c r="E382" s="24"/>
      <c r="G382" s="26"/>
      <c r="I382" s="24"/>
      <c r="J382" s="24"/>
      <c r="K382" s="24"/>
      <c r="M382" s="26"/>
      <c r="O382" s="24"/>
      <c r="P382" s="24"/>
      <c r="Q382" s="24"/>
    </row>
    <row r="383" spans="1:18" x14ac:dyDescent="0.25">
      <c r="A383" s="26"/>
      <c r="B383" s="56"/>
      <c r="F383" s="62"/>
      <c r="G383" s="26"/>
      <c r="H383" s="56"/>
      <c r="K383" s="52"/>
      <c r="L383" s="62"/>
      <c r="M383" s="26"/>
      <c r="N383" s="56"/>
      <c r="Q383" s="52"/>
      <c r="R383" s="62"/>
    </row>
    <row r="384" spans="1:18" x14ac:dyDescent="0.25">
      <c r="A384" s="26"/>
      <c r="G384" s="26"/>
      <c r="K384" s="52"/>
      <c r="M384" s="26"/>
      <c r="Q384" s="52"/>
    </row>
    <row r="385" spans="1:18" ht="13.8" thickBot="1" x14ac:dyDescent="0.3">
      <c r="A385" s="26"/>
      <c r="B385" s="34"/>
      <c r="F385" s="61"/>
      <c r="G385" s="26"/>
      <c r="H385" s="34"/>
      <c r="K385" s="52"/>
      <c r="L385" s="61"/>
      <c r="M385" s="26"/>
      <c r="N385" s="34"/>
      <c r="Q385" s="52"/>
      <c r="R385" s="61"/>
    </row>
    <row r="386" spans="1:18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5"/>
  <sheetViews>
    <sheetView topLeftCell="A26" workbookViewId="0">
      <selection activeCell="D42" sqref="D42"/>
    </sheetView>
    <sheetView topLeftCell="A26" workbookViewId="1">
      <selection activeCell="D42" sqref="D42"/>
    </sheetView>
    <sheetView topLeftCell="A26" workbookViewId="2">
      <selection activeCell="D42" sqref="D42"/>
    </sheetView>
    <sheetView workbookViewId="3">
      <selection activeCell="D43" sqref="D43"/>
    </sheetView>
  </sheetViews>
  <sheetFormatPr defaultRowHeight="13.2" x14ac:dyDescent="0.25"/>
  <cols>
    <col min="3" max="3" width="11.33203125" bestFit="1" customWidth="1"/>
    <col min="4" max="4" width="12" bestFit="1" customWidth="1"/>
    <col min="8" max="8" width="11.109375" bestFit="1" customWidth="1"/>
  </cols>
  <sheetData>
    <row r="5" spans="1:8" ht="13.8" x14ac:dyDescent="0.25">
      <c r="A5" s="134"/>
      <c r="B5" t="s">
        <v>75</v>
      </c>
      <c r="E5" s="134"/>
    </row>
    <row r="6" spans="1:8" x14ac:dyDescent="0.25">
      <c r="A6" s="3"/>
      <c r="B6" s="1">
        <v>500632</v>
      </c>
      <c r="D6" s="1"/>
      <c r="E6" s="3"/>
      <c r="F6" s="1"/>
      <c r="H6" s="1"/>
    </row>
    <row r="7" spans="1:8" x14ac:dyDescent="0.25">
      <c r="A7" s="5" t="s">
        <v>12</v>
      </c>
      <c r="B7" s="6" t="s">
        <v>21</v>
      </c>
      <c r="C7" s="6" t="s">
        <v>22</v>
      </c>
      <c r="D7" s="6"/>
      <c r="E7" s="5"/>
      <c r="F7" s="6"/>
      <c r="G7" s="6"/>
      <c r="H7" s="6"/>
    </row>
    <row r="8" spans="1:8" x14ac:dyDescent="0.25">
      <c r="A8" s="10">
        <v>1</v>
      </c>
      <c r="B8" s="11">
        <v>68110</v>
      </c>
      <c r="C8" s="11">
        <v>67388</v>
      </c>
      <c r="D8" s="11">
        <f>+C8-B8</f>
        <v>-722</v>
      </c>
      <c r="E8" s="10"/>
      <c r="F8" s="11"/>
      <c r="G8" s="11"/>
      <c r="H8" s="11"/>
    </row>
    <row r="9" spans="1:8" x14ac:dyDescent="0.25">
      <c r="A9" s="10">
        <v>2</v>
      </c>
      <c r="B9" s="11">
        <v>52575</v>
      </c>
      <c r="C9" s="11">
        <v>52388</v>
      </c>
      <c r="D9" s="11">
        <f t="shared" ref="D9:D38" si="0">+C9-B9</f>
        <v>-187</v>
      </c>
      <c r="E9" s="10"/>
      <c r="F9" s="11"/>
      <c r="G9" s="11"/>
      <c r="H9" s="11"/>
    </row>
    <row r="10" spans="1:8" x14ac:dyDescent="0.25">
      <c r="A10" s="10">
        <v>3</v>
      </c>
      <c r="B10" s="11">
        <v>52618</v>
      </c>
      <c r="C10" s="11">
        <v>52388</v>
      </c>
      <c r="D10" s="11">
        <f t="shared" si="0"/>
        <v>-230</v>
      </c>
      <c r="E10" s="10"/>
      <c r="F10" s="11"/>
      <c r="G10" s="11"/>
      <c r="H10" s="11"/>
    </row>
    <row r="11" spans="1:8" x14ac:dyDescent="0.25">
      <c r="A11" s="10">
        <v>4</v>
      </c>
      <c r="B11" s="11">
        <v>60235</v>
      </c>
      <c r="C11" s="11">
        <v>59388</v>
      </c>
      <c r="D11" s="11">
        <f t="shared" si="0"/>
        <v>-847</v>
      </c>
      <c r="E11" s="10"/>
      <c r="F11" s="11"/>
      <c r="G11" s="11"/>
      <c r="H11" s="11"/>
    </row>
    <row r="12" spans="1:8" x14ac:dyDescent="0.25">
      <c r="A12" s="10">
        <v>5</v>
      </c>
      <c r="B12" s="11">
        <v>52944</v>
      </c>
      <c r="C12" s="11">
        <v>52388</v>
      </c>
      <c r="D12" s="11">
        <f t="shared" si="0"/>
        <v>-556</v>
      </c>
      <c r="E12" s="10"/>
      <c r="F12" s="11"/>
      <c r="G12" s="11"/>
      <c r="H12" s="11"/>
    </row>
    <row r="13" spans="1:8" x14ac:dyDescent="0.25">
      <c r="A13" s="10">
        <v>6</v>
      </c>
      <c r="B13" s="11">
        <v>60647</v>
      </c>
      <c r="C13" s="11">
        <v>62388</v>
      </c>
      <c r="D13" s="11">
        <f t="shared" si="0"/>
        <v>1741</v>
      </c>
      <c r="E13" s="10"/>
      <c r="F13" s="11"/>
      <c r="G13" s="11"/>
      <c r="H13" s="11"/>
    </row>
    <row r="14" spans="1:8" x14ac:dyDescent="0.25">
      <c r="A14" s="10">
        <v>7</v>
      </c>
      <c r="B14" s="11">
        <v>63117</v>
      </c>
      <c r="C14" s="11">
        <v>62388</v>
      </c>
      <c r="D14" s="11">
        <f t="shared" si="0"/>
        <v>-729</v>
      </c>
      <c r="E14" s="10"/>
      <c r="F14" s="11"/>
      <c r="G14" s="11"/>
      <c r="H14" s="11"/>
    </row>
    <row r="15" spans="1:8" x14ac:dyDescent="0.25">
      <c r="A15" s="10">
        <v>8</v>
      </c>
      <c r="B15" s="11">
        <v>72994</v>
      </c>
      <c r="C15" s="11">
        <v>72388</v>
      </c>
      <c r="D15" s="11">
        <f t="shared" si="0"/>
        <v>-606</v>
      </c>
      <c r="E15" s="10"/>
      <c r="F15" s="11"/>
      <c r="G15" s="11"/>
      <c r="H15" s="11"/>
    </row>
    <row r="16" spans="1:8" x14ac:dyDescent="0.25">
      <c r="A16" s="10">
        <v>9</v>
      </c>
      <c r="B16" s="11">
        <v>134234</v>
      </c>
      <c r="C16" s="11">
        <v>133583</v>
      </c>
      <c r="D16" s="11">
        <f t="shared" si="0"/>
        <v>-651</v>
      </c>
      <c r="E16" s="10"/>
      <c r="F16" s="11"/>
      <c r="G16" s="11"/>
      <c r="H16" s="11"/>
    </row>
    <row r="17" spans="1:8" x14ac:dyDescent="0.25">
      <c r="A17" s="10">
        <v>10</v>
      </c>
      <c r="B17" s="11">
        <v>132100</v>
      </c>
      <c r="C17" s="11">
        <v>133583</v>
      </c>
      <c r="D17" s="11">
        <f t="shared" si="0"/>
        <v>1483</v>
      </c>
      <c r="E17" s="10"/>
      <c r="F17" s="11"/>
      <c r="G17" s="11"/>
      <c r="H17" s="11"/>
    </row>
    <row r="18" spans="1:8" x14ac:dyDescent="0.25">
      <c r="A18" s="10">
        <v>11</v>
      </c>
      <c r="B18" s="11"/>
      <c r="C18" s="11"/>
      <c r="D18" s="11">
        <f t="shared" si="0"/>
        <v>0</v>
      </c>
      <c r="E18" s="10"/>
      <c r="F18" s="11"/>
      <c r="G18" s="11"/>
      <c r="H18" s="11"/>
    </row>
    <row r="19" spans="1:8" x14ac:dyDescent="0.25">
      <c r="A19" s="10">
        <v>12</v>
      </c>
      <c r="B19" s="11"/>
      <c r="C19" s="11"/>
      <c r="D19" s="11">
        <f t="shared" si="0"/>
        <v>0</v>
      </c>
      <c r="E19" s="10"/>
      <c r="F19" s="11"/>
      <c r="G19" s="11"/>
      <c r="H19" s="11"/>
    </row>
    <row r="20" spans="1:8" x14ac:dyDescent="0.25">
      <c r="A20" s="10">
        <v>13</v>
      </c>
      <c r="B20" s="11"/>
      <c r="C20" s="11"/>
      <c r="D20" s="11">
        <f t="shared" si="0"/>
        <v>0</v>
      </c>
      <c r="E20" s="10"/>
      <c r="F20" s="11"/>
      <c r="G20" s="11"/>
      <c r="H20" s="11"/>
    </row>
    <row r="21" spans="1:8" x14ac:dyDescent="0.25">
      <c r="A21" s="10">
        <v>14</v>
      </c>
      <c r="B21" s="11"/>
      <c r="C21" s="11"/>
      <c r="D21" s="11">
        <f t="shared" si="0"/>
        <v>0</v>
      </c>
      <c r="E21" s="10"/>
      <c r="F21" s="11"/>
      <c r="G21" s="11"/>
      <c r="H21" s="11"/>
    </row>
    <row r="22" spans="1:8" x14ac:dyDescent="0.25">
      <c r="A22" s="10">
        <v>15</v>
      </c>
      <c r="B22" s="11"/>
      <c r="C22" s="11"/>
      <c r="D22" s="11">
        <f t="shared" si="0"/>
        <v>0</v>
      </c>
      <c r="E22" s="10"/>
      <c r="F22" s="11"/>
      <c r="G22" s="11"/>
      <c r="H22" s="11"/>
    </row>
    <row r="23" spans="1:8" x14ac:dyDescent="0.25">
      <c r="A23" s="10">
        <v>16</v>
      </c>
      <c r="B23" s="11"/>
      <c r="C23" s="11"/>
      <c r="D23" s="11">
        <f t="shared" si="0"/>
        <v>0</v>
      </c>
      <c r="E23" s="10"/>
      <c r="F23" s="11"/>
      <c r="G23" s="11"/>
      <c r="H23" s="11"/>
    </row>
    <row r="24" spans="1:8" x14ac:dyDescent="0.25">
      <c r="A24" s="10">
        <v>17</v>
      </c>
      <c r="B24" s="11"/>
      <c r="C24" s="11"/>
      <c r="D24" s="11">
        <f t="shared" si="0"/>
        <v>0</v>
      </c>
      <c r="E24" s="10"/>
      <c r="F24" s="11"/>
      <c r="G24" s="11"/>
      <c r="H24" s="11"/>
    </row>
    <row r="25" spans="1:8" x14ac:dyDescent="0.25">
      <c r="A25" s="10">
        <v>18</v>
      </c>
      <c r="B25" s="11"/>
      <c r="C25" s="11"/>
      <c r="D25" s="11">
        <f t="shared" si="0"/>
        <v>0</v>
      </c>
      <c r="E25" s="10"/>
      <c r="F25" s="11"/>
      <c r="G25" s="11"/>
      <c r="H25" s="11"/>
    </row>
    <row r="26" spans="1:8" x14ac:dyDescent="0.25">
      <c r="A26" s="10">
        <v>19</v>
      </c>
      <c r="B26" s="11"/>
      <c r="C26" s="11"/>
      <c r="D26" s="11">
        <f t="shared" si="0"/>
        <v>0</v>
      </c>
      <c r="E26" s="10"/>
      <c r="F26" s="11"/>
      <c r="G26" s="11"/>
      <c r="H26" s="11"/>
    </row>
    <row r="27" spans="1:8" x14ac:dyDescent="0.25">
      <c r="A27" s="10">
        <v>20</v>
      </c>
      <c r="B27" s="11"/>
      <c r="C27" s="11"/>
      <c r="D27" s="11">
        <f t="shared" si="0"/>
        <v>0</v>
      </c>
      <c r="E27" s="10"/>
      <c r="F27" s="11"/>
      <c r="G27" s="11"/>
      <c r="H27" s="11"/>
    </row>
    <row r="28" spans="1:8" x14ac:dyDescent="0.25">
      <c r="A28" s="10">
        <v>21</v>
      </c>
      <c r="B28" s="11"/>
      <c r="C28" s="11"/>
      <c r="D28" s="11">
        <f t="shared" si="0"/>
        <v>0</v>
      </c>
      <c r="E28" s="10"/>
      <c r="F28" s="11"/>
      <c r="G28" s="11"/>
      <c r="H28" s="11"/>
    </row>
    <row r="29" spans="1:8" x14ac:dyDescent="0.25">
      <c r="A29" s="10">
        <v>22</v>
      </c>
      <c r="B29" s="11"/>
      <c r="C29" s="11"/>
      <c r="D29" s="11">
        <f t="shared" si="0"/>
        <v>0</v>
      </c>
      <c r="E29" s="10"/>
      <c r="F29" s="11"/>
      <c r="G29" s="11"/>
      <c r="H29" s="11"/>
    </row>
    <row r="30" spans="1:8" x14ac:dyDescent="0.25">
      <c r="A30" s="10">
        <v>23</v>
      </c>
      <c r="B30" s="11"/>
      <c r="C30" s="11"/>
      <c r="D30" s="11">
        <f t="shared" si="0"/>
        <v>0</v>
      </c>
      <c r="E30" s="10"/>
      <c r="F30" s="11"/>
      <c r="G30" s="11"/>
      <c r="H30" s="11"/>
    </row>
    <row r="31" spans="1:8" x14ac:dyDescent="0.25">
      <c r="A31" s="10">
        <v>24</v>
      </c>
      <c r="B31" s="11"/>
      <c r="C31" s="11"/>
      <c r="D31" s="11">
        <f t="shared" si="0"/>
        <v>0</v>
      </c>
      <c r="E31" s="10"/>
      <c r="F31" s="11"/>
      <c r="G31" s="11"/>
      <c r="H31" s="11"/>
    </row>
    <row r="32" spans="1:8" x14ac:dyDescent="0.25">
      <c r="A32" s="10">
        <v>25</v>
      </c>
      <c r="B32" s="11"/>
      <c r="C32" s="11"/>
      <c r="D32" s="11">
        <f t="shared" si="0"/>
        <v>0</v>
      </c>
      <c r="E32" s="10"/>
      <c r="F32" s="11"/>
      <c r="G32" s="11"/>
      <c r="H32" s="11"/>
    </row>
    <row r="33" spans="1:8" x14ac:dyDescent="0.25">
      <c r="A33" s="10">
        <v>26</v>
      </c>
      <c r="B33" s="11"/>
      <c r="C33" s="11"/>
      <c r="D33" s="11">
        <f t="shared" si="0"/>
        <v>0</v>
      </c>
      <c r="E33" s="10"/>
      <c r="F33" s="11"/>
      <c r="G33" s="11"/>
      <c r="H33" s="11"/>
    </row>
    <row r="34" spans="1:8" x14ac:dyDescent="0.25">
      <c r="A34" s="10">
        <v>27</v>
      </c>
      <c r="B34" s="11"/>
      <c r="C34" s="11"/>
      <c r="D34" s="11">
        <f t="shared" si="0"/>
        <v>0</v>
      </c>
      <c r="E34" s="10"/>
      <c r="F34" s="11"/>
      <c r="G34" s="11"/>
      <c r="H34" s="11"/>
    </row>
    <row r="35" spans="1:8" x14ac:dyDescent="0.25">
      <c r="A35" s="10">
        <v>28</v>
      </c>
      <c r="B35" s="11"/>
      <c r="C35" s="11"/>
      <c r="D35" s="11">
        <f t="shared" si="0"/>
        <v>0</v>
      </c>
      <c r="E35" s="10"/>
      <c r="F35" s="11"/>
      <c r="G35" s="11"/>
      <c r="H35" s="11"/>
    </row>
    <row r="36" spans="1:8" x14ac:dyDescent="0.25">
      <c r="A36" s="10">
        <v>29</v>
      </c>
      <c r="B36" s="11"/>
      <c r="C36" s="11"/>
      <c r="D36" s="11">
        <f t="shared" si="0"/>
        <v>0</v>
      </c>
      <c r="E36" s="10"/>
      <c r="F36" s="11"/>
      <c r="G36" s="11"/>
      <c r="H36" s="11"/>
    </row>
    <row r="37" spans="1:8" x14ac:dyDescent="0.25">
      <c r="A37" s="10">
        <v>30</v>
      </c>
      <c r="B37" s="11"/>
      <c r="C37" s="11"/>
      <c r="D37" s="11">
        <f t="shared" si="0"/>
        <v>0</v>
      </c>
      <c r="E37" s="10"/>
      <c r="F37" s="11"/>
      <c r="G37" s="11"/>
      <c r="H37" s="11"/>
    </row>
    <row r="38" spans="1:8" x14ac:dyDescent="0.25">
      <c r="A38" s="10">
        <v>31</v>
      </c>
      <c r="B38" s="11"/>
      <c r="C38" s="11"/>
      <c r="D38" s="11">
        <f t="shared" si="0"/>
        <v>0</v>
      </c>
      <c r="E38" s="10"/>
      <c r="F38" s="11"/>
      <c r="G38" s="11"/>
      <c r="H38" s="11"/>
    </row>
    <row r="39" spans="1:8" x14ac:dyDescent="0.25">
      <c r="A39" s="10"/>
      <c r="B39" s="11">
        <f>SUM(B8:B38)</f>
        <v>749574</v>
      </c>
      <c r="C39" s="11">
        <f>SUM(C8:C38)</f>
        <v>748270</v>
      </c>
      <c r="D39" s="11">
        <f>SUM(D8:D38)</f>
        <v>-1304</v>
      </c>
      <c r="E39" s="10"/>
      <c r="F39" s="11"/>
      <c r="G39" s="11"/>
      <c r="H39" s="11"/>
    </row>
    <row r="40" spans="1:8" x14ac:dyDescent="0.25">
      <c r="A40" s="26"/>
      <c r="D40" s="75">
        <f>+summary!P11</f>
        <v>3.17</v>
      </c>
      <c r="E40" s="26"/>
      <c r="H40" s="75"/>
    </row>
    <row r="41" spans="1:8" x14ac:dyDescent="0.25">
      <c r="D41" s="197">
        <f>+D40*D39</f>
        <v>-4133.68</v>
      </c>
      <c r="F41" s="253"/>
      <c r="H41" s="197"/>
    </row>
    <row r="42" spans="1:8" x14ac:dyDescent="0.25">
      <c r="A42" s="57">
        <v>37042</v>
      </c>
      <c r="D42" s="423">
        <v>93484</v>
      </c>
      <c r="E42" s="57"/>
      <c r="H42" s="197"/>
    </row>
    <row r="43" spans="1:8" x14ac:dyDescent="0.25">
      <c r="A43" s="57">
        <v>37052</v>
      </c>
      <c r="D43" s="198">
        <f>+D42+D41</f>
        <v>89350.32</v>
      </c>
      <c r="E43" s="57"/>
      <c r="H43" s="198"/>
    </row>
    <row r="44" spans="1:8" x14ac:dyDescent="0.25">
      <c r="D44" s="199"/>
      <c r="E44" s="15"/>
      <c r="F44" s="138"/>
    </row>
    <row r="45" spans="1:8" x14ac:dyDescent="0.25">
      <c r="D45" s="3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abSelected="1" workbookViewId="0">
      <selection activeCell="C5" sqref="C5"/>
    </sheetView>
    <sheetView workbookViewId="1">
      <selection activeCell="B13" sqref="B13"/>
    </sheetView>
    <sheetView workbookViewId="2">
      <selection activeCell="C5" sqref="C5"/>
    </sheetView>
    <sheetView workbookViewId="3">
      <selection activeCell="C6" sqref="C6"/>
    </sheetView>
  </sheetViews>
  <sheetFormatPr defaultRowHeight="13.2" x14ac:dyDescent="0.25"/>
  <cols>
    <col min="1" max="1" width="11" style="32" customWidth="1"/>
    <col min="2" max="2" width="11.44140625" style="15" customWidth="1"/>
    <col min="3" max="3" width="10.6640625" style="32" bestFit="1" customWidth="1"/>
    <col min="4" max="4" width="10.109375" style="32" bestFit="1" customWidth="1"/>
    <col min="5" max="5" width="11.6640625" style="32" bestFit="1" customWidth="1"/>
    <col min="6" max="6" width="11.6640625" bestFit="1" customWidth="1"/>
    <col min="8" max="8" width="12" bestFit="1" customWidth="1"/>
  </cols>
  <sheetData>
    <row r="2" spans="1:10" x14ac:dyDescent="0.25">
      <c r="A2" s="2" t="s">
        <v>102</v>
      </c>
      <c r="G2" s="32"/>
      <c r="H2" s="15"/>
      <c r="I2" s="32"/>
      <c r="J2" s="32"/>
    </row>
    <row r="3" spans="1:10" x14ac:dyDescent="0.25">
      <c r="A3" s="2" t="s">
        <v>76</v>
      </c>
      <c r="G3" s="32"/>
      <c r="H3" s="15"/>
      <c r="I3" s="32"/>
      <c r="J3" s="32"/>
    </row>
    <row r="4" spans="1:10" x14ac:dyDescent="0.25">
      <c r="G4" s="32"/>
      <c r="H4" s="15"/>
      <c r="I4" s="32"/>
      <c r="J4" s="32"/>
    </row>
    <row r="5" spans="1:10" x14ac:dyDescent="0.25">
      <c r="A5" s="267">
        <v>37042</v>
      </c>
      <c r="C5" s="421">
        <v>748349.6</v>
      </c>
      <c r="E5" s="15"/>
      <c r="G5" s="32"/>
      <c r="H5" s="15"/>
      <c r="I5" s="32"/>
      <c r="J5" s="32"/>
    </row>
    <row r="6" spans="1:10" x14ac:dyDescent="0.25">
      <c r="G6" s="32"/>
      <c r="H6" s="15"/>
      <c r="I6" s="32"/>
      <c r="J6" s="32"/>
    </row>
    <row r="7" spans="1:10" x14ac:dyDescent="0.25">
      <c r="A7" s="57">
        <v>37051</v>
      </c>
      <c r="G7" s="32"/>
      <c r="H7" s="15"/>
      <c r="I7" s="32"/>
      <c r="J7" s="32"/>
    </row>
    <row r="8" spans="1:10" x14ac:dyDescent="0.25">
      <c r="A8" s="254">
        <v>60874</v>
      </c>
      <c r="B8" s="362">
        <v>1243</v>
      </c>
      <c r="G8" s="32"/>
      <c r="H8" s="15"/>
      <c r="I8" s="32"/>
      <c r="J8" s="32"/>
    </row>
    <row r="9" spans="1:10" x14ac:dyDescent="0.25">
      <c r="A9" s="32">
        <v>500235</v>
      </c>
      <c r="B9" s="14"/>
      <c r="G9" s="32"/>
      <c r="H9" s="15"/>
      <c r="I9" s="32"/>
      <c r="J9" s="32"/>
    </row>
    <row r="10" spans="1:10" x14ac:dyDescent="0.25">
      <c r="A10" s="254">
        <v>500248</v>
      </c>
      <c r="B10" s="212">
        <f>6354-9793</f>
        <v>-3439</v>
      </c>
      <c r="G10" s="32"/>
      <c r="H10" s="15"/>
      <c r="I10" s="32"/>
      <c r="J10" s="32"/>
    </row>
    <row r="11" spans="1:10" x14ac:dyDescent="0.25">
      <c r="A11" s="254">
        <v>500251</v>
      </c>
      <c r="B11" s="354">
        <f>2029-2551</f>
        <v>-522</v>
      </c>
      <c r="G11" s="32"/>
      <c r="H11" s="15"/>
      <c r="I11" s="32"/>
      <c r="J11" s="32"/>
    </row>
    <row r="12" spans="1:10" x14ac:dyDescent="0.25">
      <c r="A12" s="254">
        <v>500254</v>
      </c>
      <c r="B12" s="354">
        <f>238-1019</f>
        <v>-781</v>
      </c>
      <c r="G12" s="32"/>
      <c r="H12" s="15"/>
      <c r="I12" s="32"/>
      <c r="J12" s="32"/>
    </row>
    <row r="13" spans="1:10" x14ac:dyDescent="0.25">
      <c r="A13" s="32">
        <v>500255</v>
      </c>
      <c r="B13" s="354">
        <f>576+590+590+590-750-736-740-760</f>
        <v>-640</v>
      </c>
      <c r="G13" s="32"/>
      <c r="H13" s="15"/>
      <c r="I13" s="32"/>
      <c r="J13" s="32"/>
    </row>
    <row r="14" spans="1:10" x14ac:dyDescent="0.25">
      <c r="A14" s="32">
        <v>500262</v>
      </c>
      <c r="B14" s="354">
        <f>557-115</f>
        <v>442</v>
      </c>
      <c r="G14" s="32"/>
      <c r="H14" s="15"/>
      <c r="I14" s="32"/>
      <c r="J14" s="32"/>
    </row>
    <row r="15" spans="1:10" x14ac:dyDescent="0.25">
      <c r="A15" s="292">
        <v>500267</v>
      </c>
      <c r="B15" s="355">
        <f>227814-60000-175072</f>
        <v>-7258</v>
      </c>
      <c r="G15" s="32"/>
      <c r="H15" s="15"/>
      <c r="I15" s="32"/>
      <c r="J15" s="32"/>
    </row>
    <row r="16" spans="1:10" x14ac:dyDescent="0.25">
      <c r="B16" s="14">
        <f>SUM(B8:B15)</f>
        <v>-10955</v>
      </c>
      <c r="G16" s="32"/>
      <c r="H16" s="15"/>
      <c r="I16" s="32"/>
      <c r="J16" s="32"/>
    </row>
    <row r="17" spans="1:10" x14ac:dyDescent="0.25">
      <c r="B17" s="15">
        <f>+B30</f>
        <v>3.17</v>
      </c>
      <c r="C17" s="201">
        <f>+B17*B16</f>
        <v>-34727.35</v>
      </c>
      <c r="G17" s="32"/>
      <c r="H17" s="15"/>
      <c r="I17" s="32"/>
      <c r="J17" s="32"/>
    </row>
    <row r="18" spans="1:10" x14ac:dyDescent="0.25">
      <c r="C18" s="365">
        <f>+C17+C5</f>
        <v>713622.25</v>
      </c>
      <c r="E18" s="15"/>
      <c r="G18" s="32"/>
      <c r="H18" s="15"/>
      <c r="I18" s="32"/>
      <c r="J18" s="32"/>
    </row>
    <row r="19" spans="1:10" x14ac:dyDescent="0.25">
      <c r="E19" s="15"/>
      <c r="G19" s="32"/>
      <c r="H19" s="15"/>
      <c r="I19" s="32"/>
      <c r="J19" s="32"/>
    </row>
    <row r="20" spans="1:10" x14ac:dyDescent="0.25">
      <c r="A20" s="32" t="s">
        <v>94</v>
      </c>
      <c r="G20" s="32"/>
      <c r="H20" s="15"/>
      <c r="I20" s="32"/>
      <c r="J20" s="32"/>
    </row>
    <row r="21" spans="1:10" x14ac:dyDescent="0.25">
      <c r="A21" s="2" t="s">
        <v>77</v>
      </c>
      <c r="G21" s="32"/>
      <c r="H21" s="15"/>
      <c r="I21" s="32"/>
      <c r="J21" s="32"/>
    </row>
    <row r="22" spans="1:10" x14ac:dyDescent="0.25">
      <c r="G22" s="32"/>
      <c r="H22" s="15"/>
      <c r="I22" s="32"/>
      <c r="J22" s="32"/>
    </row>
    <row r="23" spans="1:10" x14ac:dyDescent="0.25">
      <c r="G23" s="32"/>
      <c r="H23" s="15"/>
      <c r="I23" s="32"/>
      <c r="J23" s="32"/>
    </row>
    <row r="24" spans="1:10" x14ac:dyDescent="0.25">
      <c r="A24" s="200">
        <v>37042</v>
      </c>
      <c r="C24" s="421">
        <v>275313.71999999997</v>
      </c>
      <c r="G24" s="32"/>
      <c r="H24" s="15"/>
      <c r="I24" s="32"/>
      <c r="J24" s="32"/>
    </row>
    <row r="25" spans="1:10" x14ac:dyDescent="0.25">
      <c r="F25" s="269"/>
      <c r="G25" s="32"/>
      <c r="H25" s="15"/>
      <c r="I25" s="32"/>
      <c r="J25" s="32"/>
    </row>
    <row r="26" spans="1:10" x14ac:dyDescent="0.25">
      <c r="A26" s="57">
        <v>37046</v>
      </c>
      <c r="G26" s="32"/>
      <c r="H26" s="15"/>
      <c r="I26" s="32"/>
      <c r="J26" s="32"/>
    </row>
    <row r="27" spans="1:10" x14ac:dyDescent="0.25">
      <c r="A27" s="32">
        <v>9164</v>
      </c>
      <c r="B27" s="212"/>
      <c r="G27" s="32"/>
      <c r="H27" s="15"/>
      <c r="I27" s="32"/>
      <c r="J27" s="32"/>
    </row>
    <row r="28" spans="1:10" x14ac:dyDescent="0.25">
      <c r="A28" s="32">
        <v>9167</v>
      </c>
      <c r="B28" s="212"/>
    </row>
    <row r="29" spans="1:10" x14ac:dyDescent="0.25">
      <c r="B29" s="14">
        <f>+B28+B27</f>
        <v>0</v>
      </c>
    </row>
    <row r="30" spans="1:10" x14ac:dyDescent="0.25">
      <c r="B30" s="15">
        <f>+summary!P11</f>
        <v>3.17</v>
      </c>
      <c r="C30" s="201">
        <f>+B30*B29</f>
        <v>0</v>
      </c>
    </row>
    <row r="31" spans="1:10" x14ac:dyDescent="0.25">
      <c r="C31" s="365">
        <f>+C30+C24</f>
        <v>275313.71999999997</v>
      </c>
      <c r="E31" s="15"/>
    </row>
    <row r="33" spans="1:6" x14ac:dyDescent="0.25">
      <c r="E33" s="274"/>
    </row>
    <row r="34" spans="1:6" x14ac:dyDescent="0.25">
      <c r="A34" s="32" t="s">
        <v>94</v>
      </c>
      <c r="E34" s="15"/>
    </row>
    <row r="35" spans="1:6" x14ac:dyDescent="0.25">
      <c r="A35" s="32" t="s">
        <v>78</v>
      </c>
      <c r="E35" s="15"/>
    </row>
    <row r="38" spans="1:6" x14ac:dyDescent="0.25">
      <c r="A38" s="49">
        <v>37042</v>
      </c>
      <c r="C38" s="421">
        <v>663620.68999999994</v>
      </c>
      <c r="E38" s="15"/>
      <c r="F38" s="269"/>
    </row>
    <row r="40" spans="1:6" x14ac:dyDescent="0.25">
      <c r="A40" s="250">
        <v>37046</v>
      </c>
    </row>
    <row r="41" spans="1:6" x14ac:dyDescent="0.25">
      <c r="A41" s="254">
        <v>500241</v>
      </c>
      <c r="B41" s="14"/>
    </row>
    <row r="42" spans="1:6" x14ac:dyDescent="0.25">
      <c r="A42" s="32">
        <v>500391</v>
      </c>
      <c r="B42" s="212">
        <v>772</v>
      </c>
    </row>
    <row r="43" spans="1:6" x14ac:dyDescent="0.25">
      <c r="A43" s="32">
        <v>500392</v>
      </c>
      <c r="B43" s="258">
        <v>307</v>
      </c>
    </row>
    <row r="44" spans="1:6" x14ac:dyDescent="0.25">
      <c r="B44" s="14">
        <f>SUM(B41:B43)</f>
        <v>1079</v>
      </c>
    </row>
    <row r="45" spans="1:6" x14ac:dyDescent="0.25">
      <c r="B45" s="201">
        <f>+B30</f>
        <v>3.17</v>
      </c>
      <c r="C45" s="201">
        <f>+B45*B44</f>
        <v>3420.43</v>
      </c>
    </row>
    <row r="46" spans="1:6" x14ac:dyDescent="0.25">
      <c r="C46" s="365">
        <f>+C45+C38</f>
        <v>667041.12</v>
      </c>
      <c r="E46" s="206"/>
    </row>
    <row r="47" spans="1:6" x14ac:dyDescent="0.25">
      <c r="E47" s="217"/>
    </row>
    <row r="48" spans="1:6" x14ac:dyDescent="0.25">
      <c r="E48" s="206"/>
    </row>
    <row r="49" spans="1:9" x14ac:dyDescent="0.25">
      <c r="C49" s="341"/>
      <c r="E49" s="217"/>
    </row>
    <row r="50" spans="1:9" x14ac:dyDescent="0.25">
      <c r="A50" s="32" t="s">
        <v>94</v>
      </c>
      <c r="C50" s="255"/>
    </row>
    <row r="51" spans="1:9" x14ac:dyDescent="0.25">
      <c r="A51" s="32">
        <v>21665</v>
      </c>
      <c r="B51" s="15" t="s">
        <v>151</v>
      </c>
      <c r="C51" s="420">
        <v>73449.16</v>
      </c>
      <c r="D51" s="32" t="s">
        <v>130</v>
      </c>
      <c r="E51" s="50"/>
    </row>
    <row r="52" spans="1:9" x14ac:dyDescent="0.25">
      <c r="A52" s="32">
        <v>22664</v>
      </c>
      <c r="B52" s="15" t="s">
        <v>151</v>
      </c>
      <c r="C52" s="419">
        <v>23612.35</v>
      </c>
      <c r="D52" s="32" t="s">
        <v>131</v>
      </c>
    </row>
    <row r="53" spans="1:9" x14ac:dyDescent="0.25">
      <c r="A53" s="32">
        <v>20248</v>
      </c>
      <c r="B53" s="15" t="s">
        <v>152</v>
      </c>
      <c r="C53" s="351">
        <v>-15794</v>
      </c>
      <c r="D53" s="15"/>
      <c r="E53" s="15"/>
      <c r="H53" s="352"/>
    </row>
    <row r="54" spans="1:9" x14ac:dyDescent="0.25">
      <c r="A54" s="32">
        <v>25873</v>
      </c>
      <c r="C54" s="409">
        <v>-259</v>
      </c>
      <c r="D54" s="15"/>
      <c r="H54" s="15"/>
    </row>
    <row r="55" spans="1:9" x14ac:dyDescent="0.25">
      <c r="A55" s="32">
        <v>26758</v>
      </c>
      <c r="C55" s="47">
        <v>-596</v>
      </c>
      <c r="D55" s="15"/>
      <c r="H55" s="15"/>
    </row>
    <row r="56" spans="1:9" x14ac:dyDescent="0.25">
      <c r="A56" s="32">
        <v>26372</v>
      </c>
      <c r="C56" s="47">
        <v>2997.09</v>
      </c>
      <c r="D56" s="15"/>
      <c r="H56" s="15"/>
    </row>
    <row r="57" spans="1:9" x14ac:dyDescent="0.25">
      <c r="A57" s="32">
        <v>26700</v>
      </c>
      <c r="C57" s="47">
        <v>4077.9</v>
      </c>
      <c r="D57" s="15"/>
      <c r="H57" s="352"/>
    </row>
    <row r="58" spans="1:9" x14ac:dyDescent="0.25">
      <c r="A58" s="32">
        <v>26422</v>
      </c>
      <c r="C58" s="47">
        <v>8155.8</v>
      </c>
      <c r="D58" s="15"/>
      <c r="H58" s="47"/>
    </row>
    <row r="59" spans="1:9" x14ac:dyDescent="0.25">
      <c r="A59" s="32">
        <v>26661</v>
      </c>
      <c r="C59" s="47">
        <v>146862.35</v>
      </c>
      <c r="D59" s="15"/>
      <c r="H59" s="370"/>
      <c r="I59" s="32"/>
    </row>
    <row r="60" spans="1:9" x14ac:dyDescent="0.25">
      <c r="A60" s="32">
        <v>27291</v>
      </c>
      <c r="C60" s="47">
        <v>-17965</v>
      </c>
      <c r="D60" s="15"/>
    </row>
    <row r="61" spans="1:9" x14ac:dyDescent="0.25">
      <c r="A61" s="32">
        <v>27123</v>
      </c>
      <c r="C61" s="353">
        <v>-6425.19</v>
      </c>
      <c r="D61" s="15"/>
    </row>
    <row r="62" spans="1:9" x14ac:dyDescent="0.25">
      <c r="C62" s="352">
        <f>+C18+C31+C46+C51+C52+C53+C54+C55+C56+C57+C58+C59+C60+C61</f>
        <v>1874092.55</v>
      </c>
    </row>
    <row r="63" spans="1:9" x14ac:dyDescent="0.25">
      <c r="C63" s="352"/>
    </row>
  </sheetData>
  <pageMargins left="0.75" right="0.75" top="1" bottom="1" header="0.5" footer="0.5"/>
  <pageSetup paperSize="5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  <sheetView topLeftCell="A37" workbookViewId="1">
      <selection activeCell="D58" sqref="D58"/>
    </sheetView>
    <sheetView topLeftCell="A31" workbookViewId="2">
      <selection activeCell="E36" sqref="E36"/>
    </sheetView>
    <sheetView topLeftCell="A30" workbookViewId="3">
      <selection activeCell="F47" sqref="F47"/>
    </sheetView>
  </sheetViews>
  <sheetFormatPr defaultRowHeight="13.2" x14ac:dyDescent="0.25"/>
  <cols>
    <col min="3" max="3" width="9.88671875" bestFit="1" customWidth="1"/>
    <col min="6" max="6" width="12.33203125" bestFit="1" customWidth="1"/>
    <col min="9" max="9" width="12.6640625" customWidth="1"/>
  </cols>
  <sheetData>
    <row r="1" spans="1:8" x14ac:dyDescent="0.25">
      <c r="A1" s="54"/>
      <c r="B1" s="349">
        <v>23995</v>
      </c>
      <c r="C1" s="236"/>
      <c r="D1" s="348">
        <v>22051</v>
      </c>
      <c r="F1" s="2"/>
      <c r="H1" s="118"/>
    </row>
    <row r="2" spans="1:8" x14ac:dyDescent="0.25">
      <c r="B2" s="12">
        <v>59687</v>
      </c>
      <c r="D2" s="12">
        <v>10703</v>
      </c>
      <c r="E2" s="4"/>
      <c r="F2" s="59"/>
      <c r="G2" s="4"/>
    </row>
    <row r="3" spans="1:8" x14ac:dyDescent="0.25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/>
      <c r="G3" s="6"/>
      <c r="H3" s="115"/>
    </row>
    <row r="4" spans="1:8" x14ac:dyDescent="0.25">
      <c r="A4" s="10">
        <v>1</v>
      </c>
      <c r="B4" s="11"/>
      <c r="C4" s="11"/>
      <c r="D4" s="11">
        <v>23735</v>
      </c>
      <c r="E4" s="11">
        <v>24000</v>
      </c>
      <c r="F4" s="11">
        <f>+E4+C4-D4-B4</f>
        <v>265</v>
      </c>
      <c r="G4" s="11"/>
      <c r="H4" s="24"/>
    </row>
    <row r="5" spans="1:8" x14ac:dyDescent="0.25">
      <c r="A5" s="10">
        <v>2</v>
      </c>
      <c r="B5" s="11"/>
      <c r="C5" s="11"/>
      <c r="D5" s="11">
        <v>24679</v>
      </c>
      <c r="E5" s="11">
        <v>23536</v>
      </c>
      <c r="F5" s="11">
        <f t="shared" ref="F5:F34" si="0">+E5+C5-D5-B5</f>
        <v>-1143</v>
      </c>
      <c r="G5" s="11"/>
      <c r="H5" s="24"/>
    </row>
    <row r="6" spans="1:8" x14ac:dyDescent="0.25">
      <c r="A6" s="10">
        <v>3</v>
      </c>
      <c r="B6" s="11"/>
      <c r="C6" s="11"/>
      <c r="D6" s="129">
        <v>24806</v>
      </c>
      <c r="E6" s="11">
        <v>23536</v>
      </c>
      <c r="F6" s="11">
        <f t="shared" si="0"/>
        <v>-1270</v>
      </c>
      <c r="G6" s="11"/>
      <c r="H6" s="24"/>
    </row>
    <row r="7" spans="1:8" x14ac:dyDescent="0.25">
      <c r="A7" s="10">
        <v>4</v>
      </c>
      <c r="B7" s="11"/>
      <c r="C7" s="11"/>
      <c r="D7" s="129">
        <v>24410</v>
      </c>
      <c r="E7" s="11">
        <v>23536</v>
      </c>
      <c r="F7" s="11">
        <f t="shared" si="0"/>
        <v>-874</v>
      </c>
      <c r="G7" s="11"/>
      <c r="H7" s="24"/>
    </row>
    <row r="8" spans="1:8" x14ac:dyDescent="0.25">
      <c r="A8" s="10">
        <v>5</v>
      </c>
      <c r="B8" s="11"/>
      <c r="C8" s="11"/>
      <c r="D8" s="11">
        <v>24215</v>
      </c>
      <c r="E8" s="11">
        <v>23536</v>
      </c>
      <c r="F8" s="11">
        <f t="shared" si="0"/>
        <v>-679</v>
      </c>
      <c r="G8" s="11"/>
      <c r="H8" s="24"/>
    </row>
    <row r="9" spans="1:8" x14ac:dyDescent="0.25">
      <c r="A9" s="10">
        <v>6</v>
      </c>
      <c r="B9" s="11"/>
      <c r="C9" s="11"/>
      <c r="D9" s="11">
        <v>23934</v>
      </c>
      <c r="E9" s="11">
        <v>23536</v>
      </c>
      <c r="F9" s="11">
        <f t="shared" si="0"/>
        <v>-398</v>
      </c>
      <c r="G9" s="11"/>
      <c r="H9" s="24"/>
    </row>
    <row r="10" spans="1:8" x14ac:dyDescent="0.25">
      <c r="A10" s="10">
        <v>7</v>
      </c>
      <c r="B10" s="11"/>
      <c r="C10" s="11"/>
      <c r="D10" s="11">
        <v>24276</v>
      </c>
      <c r="E10" s="11">
        <v>23536</v>
      </c>
      <c r="F10" s="11">
        <f t="shared" si="0"/>
        <v>-740</v>
      </c>
      <c r="G10" s="11"/>
      <c r="H10" s="24"/>
    </row>
    <row r="11" spans="1:8" x14ac:dyDescent="0.25">
      <c r="A11" s="10">
        <v>8</v>
      </c>
      <c r="B11" s="11"/>
      <c r="C11" s="11"/>
      <c r="D11" s="11">
        <v>24193</v>
      </c>
      <c r="E11" s="11">
        <v>23536</v>
      </c>
      <c r="F11" s="11">
        <f t="shared" si="0"/>
        <v>-657</v>
      </c>
      <c r="G11" s="11"/>
      <c r="H11" s="24"/>
    </row>
    <row r="12" spans="1:8" x14ac:dyDescent="0.25">
      <c r="A12" s="10">
        <v>9</v>
      </c>
      <c r="B12" s="11"/>
      <c r="C12" s="11"/>
      <c r="D12" s="11">
        <v>24327</v>
      </c>
      <c r="E12" s="11">
        <v>22111</v>
      </c>
      <c r="F12" s="11">
        <f t="shared" si="0"/>
        <v>-2216</v>
      </c>
      <c r="G12" s="11"/>
      <c r="H12" s="24"/>
    </row>
    <row r="13" spans="1:8" x14ac:dyDescent="0.25">
      <c r="A13" s="10">
        <v>10</v>
      </c>
      <c r="B13" s="11"/>
      <c r="C13" s="11"/>
      <c r="D13" s="11"/>
      <c r="E13" s="11"/>
      <c r="F13" s="11">
        <f t="shared" si="0"/>
        <v>0</v>
      </c>
      <c r="G13" s="11"/>
      <c r="H13" s="24"/>
    </row>
    <row r="14" spans="1:8" x14ac:dyDescent="0.25">
      <c r="A14" s="10">
        <v>11</v>
      </c>
      <c r="B14" s="11"/>
      <c r="C14" s="11"/>
      <c r="D14" s="11"/>
      <c r="E14" s="11"/>
      <c r="F14" s="11">
        <f t="shared" si="0"/>
        <v>0</v>
      </c>
      <c r="G14" s="11"/>
      <c r="H14" s="24"/>
    </row>
    <row r="15" spans="1:8" x14ac:dyDescent="0.25">
      <c r="A15" s="10">
        <v>12</v>
      </c>
      <c r="B15" s="11"/>
      <c r="C15" s="11"/>
      <c r="D15" s="11"/>
      <c r="E15" s="11"/>
      <c r="F15" s="11">
        <f t="shared" si="0"/>
        <v>0</v>
      </c>
      <c r="G15" s="11"/>
      <c r="H15" s="24"/>
    </row>
    <row r="16" spans="1:8" x14ac:dyDescent="0.25">
      <c r="A16" s="10">
        <v>13</v>
      </c>
      <c r="B16" s="11"/>
      <c r="C16" s="11"/>
      <c r="D16" s="11"/>
      <c r="E16" s="11"/>
      <c r="F16" s="11">
        <f t="shared" si="0"/>
        <v>0</v>
      </c>
      <c r="G16" s="11"/>
      <c r="H16" s="24"/>
    </row>
    <row r="17" spans="1:8" x14ac:dyDescent="0.25">
      <c r="A17" s="10">
        <v>14</v>
      </c>
      <c r="B17" s="11"/>
      <c r="C17" s="11"/>
      <c r="D17" s="11"/>
      <c r="E17" s="11"/>
      <c r="F17" s="11">
        <f t="shared" si="0"/>
        <v>0</v>
      </c>
      <c r="G17" s="11"/>
      <c r="H17" s="24"/>
    </row>
    <row r="18" spans="1:8" x14ac:dyDescent="0.25">
      <c r="A18" s="10">
        <v>15</v>
      </c>
      <c r="B18" s="11"/>
      <c r="C18" s="11"/>
      <c r="D18" s="11"/>
      <c r="E18" s="11"/>
      <c r="F18" s="11">
        <f t="shared" si="0"/>
        <v>0</v>
      </c>
      <c r="G18" s="11"/>
      <c r="H18" s="24"/>
    </row>
    <row r="19" spans="1:8" x14ac:dyDescent="0.25">
      <c r="A19" s="10">
        <v>16</v>
      </c>
      <c r="B19" s="11"/>
      <c r="C19" s="11"/>
      <c r="D19" s="11"/>
      <c r="E19" s="11"/>
      <c r="F19" s="11">
        <f t="shared" si="0"/>
        <v>0</v>
      </c>
      <c r="G19" s="11"/>
      <c r="H19" s="24"/>
    </row>
    <row r="20" spans="1:8" x14ac:dyDescent="0.25">
      <c r="A20" s="10">
        <v>17</v>
      </c>
      <c r="B20" s="11"/>
      <c r="C20" s="11"/>
      <c r="D20" s="11"/>
      <c r="E20" s="11"/>
      <c r="F20" s="11">
        <f t="shared" si="0"/>
        <v>0</v>
      </c>
      <c r="G20" s="11"/>
      <c r="H20" s="24"/>
    </row>
    <row r="21" spans="1:8" x14ac:dyDescent="0.25">
      <c r="A21" s="10">
        <v>18</v>
      </c>
      <c r="B21" s="129"/>
      <c r="C21" s="11"/>
      <c r="D21" s="11"/>
      <c r="E21" s="11"/>
      <c r="F21" s="11">
        <f t="shared" si="0"/>
        <v>0</v>
      </c>
      <c r="G21" s="11"/>
      <c r="H21" s="24"/>
    </row>
    <row r="22" spans="1:8" x14ac:dyDescent="0.25">
      <c r="A22" s="10">
        <v>19</v>
      </c>
      <c r="B22" s="11"/>
      <c r="C22" s="11"/>
      <c r="D22" s="11"/>
      <c r="E22" s="11"/>
      <c r="F22" s="11">
        <f t="shared" si="0"/>
        <v>0</v>
      </c>
      <c r="G22" s="11"/>
      <c r="H22" s="24"/>
    </row>
    <row r="23" spans="1:8" x14ac:dyDescent="0.25">
      <c r="A23" s="10">
        <v>20</v>
      </c>
      <c r="B23" s="11"/>
      <c r="C23" s="11"/>
      <c r="D23" s="11"/>
      <c r="E23" s="11"/>
      <c r="F23" s="11">
        <f t="shared" si="0"/>
        <v>0</v>
      </c>
      <c r="G23" s="11"/>
      <c r="H23" s="24"/>
    </row>
    <row r="24" spans="1:8" x14ac:dyDescent="0.25">
      <c r="A24" s="10">
        <v>21</v>
      </c>
      <c r="B24" s="11"/>
      <c r="C24" s="11"/>
      <c r="D24" s="11"/>
      <c r="E24" s="11"/>
      <c r="F24" s="11">
        <f t="shared" si="0"/>
        <v>0</v>
      </c>
      <c r="G24" s="11"/>
      <c r="H24" s="24"/>
    </row>
    <row r="25" spans="1:8" x14ac:dyDescent="0.25">
      <c r="A25" s="10">
        <v>22</v>
      </c>
      <c r="B25" s="11"/>
      <c r="C25" s="11"/>
      <c r="D25" s="11"/>
      <c r="E25" s="11"/>
      <c r="F25" s="11">
        <f t="shared" si="0"/>
        <v>0</v>
      </c>
      <c r="G25" s="11"/>
      <c r="H25" s="24"/>
    </row>
    <row r="26" spans="1:8" x14ac:dyDescent="0.25">
      <c r="A26" s="10">
        <v>23</v>
      </c>
      <c r="B26" s="11"/>
      <c r="C26" s="11"/>
      <c r="D26" s="11"/>
      <c r="E26" s="11"/>
      <c r="F26" s="11">
        <f t="shared" si="0"/>
        <v>0</v>
      </c>
      <c r="G26" s="11"/>
      <c r="H26" s="24"/>
    </row>
    <row r="27" spans="1:8" x14ac:dyDescent="0.25">
      <c r="A27" s="10">
        <v>24</v>
      </c>
      <c r="B27" s="11"/>
      <c r="C27" s="11"/>
      <c r="D27" s="11"/>
      <c r="E27" s="11"/>
      <c r="F27" s="11">
        <f t="shared" si="0"/>
        <v>0</v>
      </c>
      <c r="G27" s="11"/>
      <c r="H27" s="24"/>
    </row>
    <row r="28" spans="1:8" x14ac:dyDescent="0.25">
      <c r="A28" s="10">
        <v>25</v>
      </c>
      <c r="B28" s="11"/>
      <c r="C28" s="11"/>
      <c r="D28" s="11"/>
      <c r="E28" s="11"/>
      <c r="F28" s="11">
        <f t="shared" si="0"/>
        <v>0</v>
      </c>
      <c r="G28" s="11"/>
      <c r="H28" s="24"/>
    </row>
    <row r="29" spans="1:8" x14ac:dyDescent="0.25">
      <c r="A29" s="10">
        <v>26</v>
      </c>
      <c r="B29" s="11"/>
      <c r="C29" s="11"/>
      <c r="D29" s="11"/>
      <c r="E29" s="11"/>
      <c r="F29" s="11">
        <f t="shared" si="0"/>
        <v>0</v>
      </c>
      <c r="G29" s="11"/>
      <c r="H29" s="24"/>
    </row>
    <row r="30" spans="1:8" x14ac:dyDescent="0.25">
      <c r="A30" s="10">
        <v>27</v>
      </c>
      <c r="B30" s="11"/>
      <c r="C30" s="11"/>
      <c r="D30" s="11"/>
      <c r="E30" s="11"/>
      <c r="F30" s="11">
        <f t="shared" si="0"/>
        <v>0</v>
      </c>
      <c r="G30" s="11"/>
      <c r="H30" s="24"/>
    </row>
    <row r="31" spans="1:8" x14ac:dyDescent="0.25">
      <c r="A31" s="10">
        <v>28</v>
      </c>
      <c r="B31" s="11"/>
      <c r="C31" s="11"/>
      <c r="D31" s="11"/>
      <c r="E31" s="11"/>
      <c r="F31" s="11">
        <f t="shared" si="0"/>
        <v>0</v>
      </c>
      <c r="G31" s="11"/>
      <c r="H31" s="24"/>
    </row>
    <row r="32" spans="1:8" x14ac:dyDescent="0.25">
      <c r="A32" s="10">
        <v>29</v>
      </c>
      <c r="B32" s="11"/>
      <c r="C32" s="11"/>
      <c r="D32" s="11"/>
      <c r="E32" s="11"/>
      <c r="F32" s="11">
        <f t="shared" si="0"/>
        <v>0</v>
      </c>
      <c r="G32" s="11"/>
      <c r="H32" s="24"/>
    </row>
    <row r="33" spans="1:8" x14ac:dyDescent="0.25">
      <c r="A33" s="10">
        <v>30</v>
      </c>
      <c r="B33" s="11"/>
      <c r="C33" s="11"/>
      <c r="D33" s="11"/>
      <c r="E33" s="11"/>
      <c r="F33" s="11">
        <f t="shared" si="0"/>
        <v>0</v>
      </c>
      <c r="G33" s="11"/>
      <c r="H33" s="24"/>
    </row>
    <row r="34" spans="1:8" x14ac:dyDescent="0.25">
      <c r="A34" s="10">
        <v>31</v>
      </c>
      <c r="B34" s="11"/>
      <c r="C34" s="11"/>
      <c r="D34" s="11"/>
      <c r="E34" s="11"/>
      <c r="F34" s="11">
        <f t="shared" si="0"/>
        <v>0</v>
      </c>
      <c r="G34" s="11"/>
      <c r="H34" s="24"/>
    </row>
    <row r="35" spans="1:8" x14ac:dyDescent="0.25">
      <c r="A35" s="10"/>
      <c r="B35" s="11">
        <f>SUM(B4:B34)</f>
        <v>0</v>
      </c>
      <c r="C35" s="11">
        <f>SUM(C4:C34)</f>
        <v>0</v>
      </c>
      <c r="D35" s="11">
        <f>SUM(D4:D34)</f>
        <v>218575</v>
      </c>
      <c r="E35" s="11">
        <f>SUM(E4:E34)</f>
        <v>210863</v>
      </c>
      <c r="F35" s="11">
        <f>SUM(F4:F34)</f>
        <v>-7712</v>
      </c>
      <c r="G35" s="11"/>
      <c r="H35" s="11"/>
    </row>
    <row r="36" spans="1:8" x14ac:dyDescent="0.25">
      <c r="C36" s="25">
        <f>+C35-B35</f>
        <v>0</v>
      </c>
      <c r="E36" s="25">
        <f>+E35-D35</f>
        <v>-7712</v>
      </c>
      <c r="F36" s="25">
        <f>+E36+C36</f>
        <v>-7712</v>
      </c>
    </row>
    <row r="37" spans="1:8" x14ac:dyDescent="0.25">
      <c r="C37" s="350">
        <f>+summary!P12</f>
        <v>3.51</v>
      </c>
      <c r="E37" s="350">
        <f>+C37</f>
        <v>3.51</v>
      </c>
      <c r="F37" s="350">
        <f>+E37</f>
        <v>3.51</v>
      </c>
    </row>
    <row r="38" spans="1:8" x14ac:dyDescent="0.25">
      <c r="C38" s="138">
        <f>+C37*C36</f>
        <v>0</v>
      </c>
      <c r="E38" s="138">
        <f>+E37*E36</f>
        <v>-27069.119999999999</v>
      </c>
      <c r="F38" s="138">
        <f>+F37*F36</f>
        <v>-27069.119999999999</v>
      </c>
    </row>
    <row r="39" spans="1:8" x14ac:dyDescent="0.25">
      <c r="A39" s="57">
        <v>37042</v>
      </c>
      <c r="B39" s="2" t="s">
        <v>47</v>
      </c>
      <c r="C39" s="415">
        <v>-1023092.89</v>
      </c>
      <c r="D39" s="364"/>
      <c r="E39" s="415">
        <v>-366672.63</v>
      </c>
      <c r="F39" s="363">
        <f>+E39+C39</f>
        <v>-1389765.52</v>
      </c>
      <c r="G39" s="51"/>
      <c r="H39" s="24"/>
    </row>
    <row r="40" spans="1:8" x14ac:dyDescent="0.25">
      <c r="A40" s="57">
        <v>37051</v>
      </c>
      <c r="B40" s="2" t="s">
        <v>47</v>
      </c>
      <c r="C40" s="351">
        <f>+C39+C38</f>
        <v>-1023092.89</v>
      </c>
      <c r="D40" s="260"/>
      <c r="E40" s="351">
        <f>+E39+E38</f>
        <v>-393741.75</v>
      </c>
      <c r="F40" s="351">
        <f>+F39+F38</f>
        <v>-1416834.6400000001</v>
      </c>
      <c r="G40" s="131"/>
      <c r="H40" s="131"/>
    </row>
    <row r="41" spans="1:8" x14ac:dyDescent="0.25">
      <c r="C41" s="380"/>
      <c r="D41" s="251"/>
      <c r="E41" s="251"/>
      <c r="F41" s="251"/>
      <c r="G41" s="251"/>
    </row>
    <row r="42" spans="1:8" x14ac:dyDescent="0.25">
      <c r="C42" s="251"/>
      <c r="D42" s="251"/>
      <c r="E42" s="251"/>
      <c r="F42" s="274"/>
      <c r="G42" s="251"/>
    </row>
    <row r="43" spans="1:8" x14ac:dyDescent="0.25">
      <c r="B43" s="12" t="s">
        <v>122</v>
      </c>
      <c r="C43" s="251"/>
      <c r="D43" s="251"/>
      <c r="E43" s="251"/>
      <c r="F43" s="274"/>
      <c r="G43" s="251"/>
    </row>
    <row r="44" spans="1:8" x14ac:dyDescent="0.25">
      <c r="B44" s="12">
        <v>22864</v>
      </c>
      <c r="C44" s="251"/>
      <c r="D44" s="251"/>
      <c r="E44" s="251"/>
      <c r="F44" s="421">
        <v>-58339.66</v>
      </c>
      <c r="G44" s="255" t="s">
        <v>50</v>
      </c>
    </row>
    <row r="45" spans="1:8" x14ac:dyDescent="0.25">
      <c r="B45" s="12">
        <v>20379</v>
      </c>
      <c r="C45" s="251"/>
      <c r="D45" s="251"/>
      <c r="E45" s="251"/>
      <c r="F45" s="421">
        <v>-51695.87</v>
      </c>
      <c r="G45" s="255" t="s">
        <v>133</v>
      </c>
    </row>
    <row r="46" spans="1:8" x14ac:dyDescent="0.25">
      <c r="B46" s="12">
        <v>21459</v>
      </c>
      <c r="C46" s="251"/>
      <c r="D46" s="251"/>
      <c r="E46" s="251"/>
      <c r="F46" s="381">
        <v>10570.56</v>
      </c>
      <c r="G46" s="251"/>
    </row>
    <row r="47" spans="1:8" x14ac:dyDescent="0.25">
      <c r="B47" s="12">
        <v>26357</v>
      </c>
      <c r="C47" s="251"/>
      <c r="D47" s="251"/>
      <c r="E47" s="251"/>
      <c r="F47" s="421">
        <v>44144.84</v>
      </c>
      <c r="G47" s="255" t="s">
        <v>134</v>
      </c>
    </row>
    <row r="48" spans="1:8" x14ac:dyDescent="0.25">
      <c r="B48" s="12">
        <v>21544</v>
      </c>
      <c r="C48" s="251"/>
      <c r="D48" s="251"/>
      <c r="E48" s="251"/>
      <c r="F48" s="421">
        <v>61340.160000000003</v>
      </c>
      <c r="G48" s="255" t="s">
        <v>135</v>
      </c>
    </row>
    <row r="49" spans="2:7" x14ac:dyDescent="0.25">
      <c r="B49" s="12">
        <v>24532</v>
      </c>
      <c r="C49" s="251"/>
      <c r="D49" s="251"/>
      <c r="E49" s="251"/>
      <c r="F49" s="419">
        <v>-635539.74</v>
      </c>
      <c r="G49" s="255" t="s">
        <v>132</v>
      </c>
    </row>
    <row r="50" spans="2:7" x14ac:dyDescent="0.25">
      <c r="C50" s="251"/>
      <c r="D50" s="251"/>
      <c r="E50" s="251"/>
      <c r="F50" s="382">
        <f>SUM(F40:F49)</f>
        <v>-2046354.35</v>
      </c>
      <c r="G50" s="251"/>
    </row>
    <row r="51" spans="2:7" x14ac:dyDescent="0.25">
      <c r="C51" s="251"/>
      <c r="D51" s="251"/>
      <c r="E51" s="251"/>
      <c r="F51" s="251"/>
      <c r="G51" s="251"/>
    </row>
    <row r="52" spans="2:7" x14ac:dyDescent="0.25">
      <c r="B52" s="2" t="s">
        <v>153</v>
      </c>
      <c r="F52" s="138">
        <f>+Duke!C62</f>
        <v>1874092.55</v>
      </c>
    </row>
    <row r="54" spans="2:7" x14ac:dyDescent="0.25">
      <c r="F54" s="104">
        <f>+F52+F50</f>
        <v>-172261.80000000005</v>
      </c>
    </row>
  </sheetData>
  <pageMargins left="0" right="0" top="0" bottom="0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4"/>
  <sheetViews>
    <sheetView topLeftCell="A22" workbookViewId="0">
      <selection activeCell="C31" sqref="C31"/>
    </sheetView>
    <sheetView topLeftCell="A26" workbookViewId="1">
      <selection activeCell="B24" sqref="B24"/>
    </sheetView>
    <sheetView topLeftCell="A26" workbookViewId="2">
      <selection activeCell="C40" sqref="C40"/>
    </sheetView>
    <sheetView topLeftCell="A26" workbookViewId="3">
      <selection activeCell="I43" sqref="I43"/>
    </sheetView>
  </sheetViews>
  <sheetFormatPr defaultRowHeight="13.2" x14ac:dyDescent="0.25"/>
  <cols>
    <col min="4" max="4" width="11.6640625" customWidth="1"/>
    <col min="12" max="12" width="9.109375" style="3" customWidth="1"/>
    <col min="19" max="19" width="10" bestFit="1" customWidth="1"/>
  </cols>
  <sheetData>
    <row r="1" spans="1:24" x14ac:dyDescent="0.25">
      <c r="L1" s="114"/>
    </row>
    <row r="2" spans="1:24" x14ac:dyDescent="0.25">
      <c r="L2" s="114"/>
    </row>
    <row r="3" spans="1:24" x14ac:dyDescent="0.25">
      <c r="L3" s="114"/>
    </row>
    <row r="4" spans="1:24" x14ac:dyDescent="0.25">
      <c r="L4" s="114"/>
    </row>
    <row r="5" spans="1:24" ht="13.8" x14ac:dyDescent="0.25">
      <c r="A5" s="134"/>
      <c r="B5" s="34" t="s">
        <v>73</v>
      </c>
      <c r="G5" s="134"/>
      <c r="L5" s="114"/>
      <c r="M5" s="134"/>
      <c r="S5" s="134"/>
    </row>
    <row r="6" spans="1:24" x14ac:dyDescent="0.25">
      <c r="A6" s="3"/>
      <c r="B6" s="1">
        <v>500174</v>
      </c>
      <c r="D6" s="1">
        <v>53888</v>
      </c>
      <c r="F6" s="1">
        <v>78060</v>
      </c>
      <c r="H6" s="1">
        <v>78062</v>
      </c>
      <c r="J6" s="1"/>
      <c r="L6" s="114"/>
      <c r="M6" s="3"/>
      <c r="N6" s="1"/>
      <c r="P6" s="1"/>
      <c r="S6" s="3"/>
      <c r="T6" s="1"/>
      <c r="V6" s="1"/>
    </row>
    <row r="7" spans="1:24" x14ac:dyDescent="0.25">
      <c r="A7" s="5" t="s">
        <v>12</v>
      </c>
      <c r="B7" s="6" t="s">
        <v>21</v>
      </c>
      <c r="C7" s="6" t="s">
        <v>22</v>
      </c>
      <c r="D7" s="6" t="s">
        <v>21</v>
      </c>
      <c r="E7" s="6" t="s">
        <v>22</v>
      </c>
      <c r="F7" s="6" t="s">
        <v>21</v>
      </c>
      <c r="G7" s="6" t="s">
        <v>22</v>
      </c>
      <c r="H7" s="6" t="s">
        <v>21</v>
      </c>
      <c r="I7" s="6" t="s">
        <v>22</v>
      </c>
      <c r="K7" s="5"/>
      <c r="L7" s="6"/>
      <c r="M7" s="6"/>
      <c r="N7" s="6"/>
      <c r="O7" s="6"/>
      <c r="P7" s="6"/>
      <c r="Q7" s="6"/>
      <c r="S7" s="5"/>
      <c r="T7" s="6"/>
      <c r="U7" s="6"/>
      <c r="V7" s="6"/>
      <c r="W7" s="6"/>
    </row>
    <row r="8" spans="1:24" x14ac:dyDescent="0.25">
      <c r="A8" s="10">
        <v>1</v>
      </c>
      <c r="B8" s="11">
        <v>6274</v>
      </c>
      <c r="C8" s="11">
        <v>6163</v>
      </c>
      <c r="D8" s="11"/>
      <c r="E8" s="11"/>
      <c r="F8" s="11">
        <v>1156</v>
      </c>
      <c r="G8" s="11">
        <v>1178</v>
      </c>
      <c r="H8" s="11">
        <v>2086</v>
      </c>
      <c r="I8" s="11">
        <v>1619</v>
      </c>
      <c r="J8" s="25">
        <f>+C8-B8+E8-D8+G8-F8+I8-H8</f>
        <v>-556</v>
      </c>
      <c r="K8" s="10"/>
      <c r="L8" s="11"/>
      <c r="M8" s="11"/>
      <c r="N8" s="11"/>
      <c r="O8" s="11"/>
      <c r="P8" s="11"/>
      <c r="Q8" s="11"/>
      <c r="R8" s="25"/>
      <c r="S8" s="10"/>
      <c r="T8" s="11"/>
      <c r="U8" s="11"/>
      <c r="V8" s="11"/>
      <c r="W8" s="11"/>
      <c r="X8" s="25"/>
    </row>
    <row r="9" spans="1:24" x14ac:dyDescent="0.25">
      <c r="A9" s="10">
        <v>2</v>
      </c>
      <c r="B9" s="11">
        <v>6245</v>
      </c>
      <c r="C9" s="11">
        <v>6163</v>
      </c>
      <c r="D9" s="11"/>
      <c r="E9" s="11"/>
      <c r="F9" s="11">
        <v>1038</v>
      </c>
      <c r="G9" s="11">
        <v>1178</v>
      </c>
      <c r="H9" s="11">
        <v>2024</v>
      </c>
      <c r="I9" s="11">
        <v>1619</v>
      </c>
      <c r="J9" s="25">
        <f t="shared" ref="J9:J38" si="0">+C9-B9+E9-D9+G9-F9+I9-H9</f>
        <v>-347</v>
      </c>
      <c r="K9" s="10"/>
      <c r="L9" s="11"/>
      <c r="M9" s="11"/>
      <c r="N9" s="11"/>
      <c r="O9" s="11"/>
      <c r="P9" s="11"/>
      <c r="Q9" s="11"/>
      <c r="R9" s="25"/>
      <c r="S9" s="10"/>
      <c r="T9" s="11"/>
      <c r="U9" s="11"/>
      <c r="V9" s="11"/>
      <c r="W9" s="11"/>
      <c r="X9" s="25"/>
    </row>
    <row r="10" spans="1:24" x14ac:dyDescent="0.25">
      <c r="A10" s="10">
        <v>3</v>
      </c>
      <c r="B10" s="11">
        <v>6272</v>
      </c>
      <c r="C10" s="11">
        <v>6163</v>
      </c>
      <c r="D10" s="11"/>
      <c r="E10" s="11"/>
      <c r="F10" s="11">
        <v>1004</v>
      </c>
      <c r="G10" s="11">
        <v>1178</v>
      </c>
      <c r="H10" s="11">
        <v>1965</v>
      </c>
      <c r="I10" s="11">
        <v>1619</v>
      </c>
      <c r="J10" s="25">
        <f t="shared" si="0"/>
        <v>-281</v>
      </c>
      <c r="K10" s="10"/>
      <c r="L10" s="11"/>
      <c r="M10" s="11"/>
      <c r="N10" s="11"/>
      <c r="O10" s="11"/>
      <c r="P10" s="11"/>
      <c r="Q10" s="11"/>
      <c r="R10" s="25"/>
      <c r="S10" s="10"/>
      <c r="T10" s="11"/>
      <c r="U10" s="11"/>
      <c r="V10" s="11"/>
      <c r="W10" s="11"/>
      <c r="X10" s="25"/>
    </row>
    <row r="11" spans="1:24" x14ac:dyDescent="0.25">
      <c r="A11" s="10">
        <v>4</v>
      </c>
      <c r="B11" s="11">
        <v>6068</v>
      </c>
      <c r="C11" s="11">
        <v>6163</v>
      </c>
      <c r="D11" s="11"/>
      <c r="E11" s="11"/>
      <c r="F11" s="11">
        <v>1008</v>
      </c>
      <c r="G11" s="11">
        <v>1178</v>
      </c>
      <c r="H11" s="11">
        <v>2150</v>
      </c>
      <c r="I11" s="11">
        <v>1619</v>
      </c>
      <c r="J11" s="25">
        <f t="shared" si="0"/>
        <v>-266</v>
      </c>
      <c r="K11" s="10"/>
      <c r="L11" s="11"/>
      <c r="M11" s="11"/>
      <c r="N11" s="11"/>
      <c r="O11" s="11"/>
      <c r="P11" s="11"/>
      <c r="Q11" s="11"/>
      <c r="R11" s="25"/>
      <c r="S11" s="10"/>
      <c r="T11" s="11"/>
      <c r="U11" s="11"/>
      <c r="V11" s="11"/>
      <c r="W11" s="11"/>
      <c r="X11" s="25"/>
    </row>
    <row r="12" spans="1:24" x14ac:dyDescent="0.25">
      <c r="A12" s="10">
        <v>5</v>
      </c>
      <c r="B12" s="11">
        <v>5977</v>
      </c>
      <c r="C12" s="11">
        <v>6163</v>
      </c>
      <c r="D12" s="11"/>
      <c r="E12" s="11"/>
      <c r="F12" s="11">
        <v>571</v>
      </c>
      <c r="G12" s="11">
        <v>1178</v>
      </c>
      <c r="H12" s="11">
        <v>1663</v>
      </c>
      <c r="I12" s="11">
        <v>1619</v>
      </c>
      <c r="J12" s="25">
        <f t="shared" si="0"/>
        <v>749</v>
      </c>
      <c r="K12" s="10"/>
      <c r="L12" s="11"/>
      <c r="M12" s="11"/>
      <c r="N12" s="11"/>
      <c r="O12" s="11"/>
      <c r="P12" s="11"/>
      <c r="Q12" s="11"/>
      <c r="R12" s="123"/>
      <c r="S12" s="41"/>
      <c r="T12" s="11"/>
      <c r="U12" s="11"/>
      <c r="V12" s="11"/>
      <c r="W12" s="11"/>
      <c r="X12" s="25"/>
    </row>
    <row r="13" spans="1:24" x14ac:dyDescent="0.25">
      <c r="A13" s="10">
        <v>6</v>
      </c>
      <c r="B13" s="11">
        <v>6200</v>
      </c>
      <c r="C13" s="11">
        <v>6163</v>
      </c>
      <c r="D13" s="11"/>
      <c r="E13" s="11"/>
      <c r="F13" s="11">
        <v>695</v>
      </c>
      <c r="G13" s="11">
        <v>1178</v>
      </c>
      <c r="H13" s="11">
        <v>1911</v>
      </c>
      <c r="I13" s="11">
        <v>1619</v>
      </c>
      <c r="J13" s="25">
        <f t="shared" si="0"/>
        <v>154</v>
      </c>
      <c r="K13" s="10"/>
      <c r="L13" s="11"/>
      <c r="M13" s="11"/>
      <c r="N13" s="11"/>
      <c r="O13" s="11"/>
      <c r="P13" s="11"/>
      <c r="Q13" s="11"/>
      <c r="R13" s="123"/>
      <c r="S13" s="41"/>
      <c r="T13" s="11"/>
      <c r="U13" s="11"/>
      <c r="V13" s="11"/>
      <c r="W13" s="11"/>
      <c r="X13" s="25"/>
    </row>
    <row r="14" spans="1:24" x14ac:dyDescent="0.25">
      <c r="A14" s="10">
        <v>7</v>
      </c>
      <c r="B14" s="11">
        <v>6546</v>
      </c>
      <c r="C14" s="11">
        <v>6163</v>
      </c>
      <c r="D14" s="11"/>
      <c r="E14" s="11"/>
      <c r="F14" s="11">
        <v>743</v>
      </c>
      <c r="G14" s="11">
        <v>1178</v>
      </c>
      <c r="H14" s="11">
        <v>2009</v>
      </c>
      <c r="I14" s="129">
        <v>1619</v>
      </c>
      <c r="J14" s="25">
        <f t="shared" si="0"/>
        <v>-338</v>
      </c>
      <c r="K14" s="10"/>
      <c r="L14" s="11"/>
      <c r="M14" s="11"/>
      <c r="N14" s="11"/>
      <c r="O14" s="11"/>
      <c r="P14" s="11"/>
      <c r="Q14" s="11"/>
      <c r="R14" s="123"/>
      <c r="S14" s="291"/>
      <c r="T14" s="11"/>
      <c r="U14" s="11"/>
      <c r="V14" s="11"/>
      <c r="W14" s="11"/>
      <c r="X14" s="25"/>
    </row>
    <row r="15" spans="1:24" x14ac:dyDescent="0.25">
      <c r="A15" s="10">
        <v>8</v>
      </c>
      <c r="B15" s="11">
        <v>6547</v>
      </c>
      <c r="C15" s="11">
        <v>6163</v>
      </c>
      <c r="D15" s="11"/>
      <c r="E15" s="11"/>
      <c r="F15" s="11">
        <v>923</v>
      </c>
      <c r="G15" s="11">
        <v>1178</v>
      </c>
      <c r="H15" s="11">
        <v>1207</v>
      </c>
      <c r="I15" s="11">
        <v>1619</v>
      </c>
      <c r="J15" s="25">
        <f t="shared" si="0"/>
        <v>283</v>
      </c>
      <c r="K15" s="10"/>
      <c r="L15" s="11"/>
      <c r="M15" s="11"/>
      <c r="N15" s="11"/>
      <c r="O15" s="11"/>
      <c r="P15" s="11"/>
      <c r="Q15" s="11"/>
      <c r="R15" s="123"/>
      <c r="S15" s="291"/>
      <c r="T15" s="11"/>
      <c r="U15" s="11"/>
      <c r="V15" s="11"/>
      <c r="W15" s="11"/>
      <c r="X15" s="25"/>
    </row>
    <row r="16" spans="1:24" x14ac:dyDescent="0.25">
      <c r="A16" s="10">
        <v>9</v>
      </c>
      <c r="B16" s="11">
        <v>6522</v>
      </c>
      <c r="C16" s="11">
        <v>6163</v>
      </c>
      <c r="D16" s="11"/>
      <c r="E16" s="11"/>
      <c r="F16" s="11">
        <v>848</v>
      </c>
      <c r="G16" s="11">
        <v>1178</v>
      </c>
      <c r="H16" s="11">
        <v>2085</v>
      </c>
      <c r="I16" s="11">
        <v>1619</v>
      </c>
      <c r="J16" s="25">
        <f t="shared" si="0"/>
        <v>-495</v>
      </c>
      <c r="K16" s="10"/>
      <c r="L16" s="11"/>
      <c r="M16" s="11"/>
      <c r="N16" s="11"/>
      <c r="O16" s="11"/>
      <c r="P16" s="11"/>
      <c r="Q16" s="11"/>
      <c r="R16" s="123"/>
      <c r="S16" s="291"/>
      <c r="T16" s="11"/>
      <c r="U16" s="11"/>
      <c r="V16" s="11"/>
      <c r="W16" s="11"/>
      <c r="X16" s="25"/>
    </row>
    <row r="17" spans="1:24" x14ac:dyDescent="0.25">
      <c r="A17" s="10">
        <v>10</v>
      </c>
      <c r="B17" s="11">
        <v>6446</v>
      </c>
      <c r="C17" s="11">
        <v>6163</v>
      </c>
      <c r="D17" s="11"/>
      <c r="E17" s="11"/>
      <c r="F17" s="11">
        <v>686</v>
      </c>
      <c r="G17" s="11">
        <v>1178</v>
      </c>
      <c r="H17" s="11">
        <v>2052</v>
      </c>
      <c r="I17" s="11">
        <v>1619</v>
      </c>
      <c r="J17" s="25">
        <f t="shared" si="0"/>
        <v>-224</v>
      </c>
      <c r="K17" s="10"/>
      <c r="L17" s="11"/>
      <c r="M17" s="11"/>
      <c r="N17" s="11"/>
      <c r="O17" s="11"/>
      <c r="P17" s="11"/>
      <c r="Q17" s="11"/>
      <c r="R17" s="123"/>
      <c r="S17" s="291"/>
      <c r="T17" s="11"/>
      <c r="U17" s="11"/>
      <c r="V17" s="11"/>
      <c r="W17" s="11"/>
      <c r="X17" s="25"/>
    </row>
    <row r="18" spans="1:24" x14ac:dyDescent="0.25">
      <c r="A18" s="10">
        <v>11</v>
      </c>
      <c r="B18" s="11"/>
      <c r="C18" s="11"/>
      <c r="D18" s="11"/>
      <c r="E18" s="11"/>
      <c r="F18" s="11"/>
      <c r="G18" s="11"/>
      <c r="H18" s="11"/>
      <c r="I18" s="11"/>
      <c r="J18" s="25">
        <f t="shared" si="0"/>
        <v>0</v>
      </c>
      <c r="K18" s="10"/>
      <c r="L18" s="11"/>
      <c r="M18" s="11"/>
      <c r="N18" s="11"/>
      <c r="O18" s="11"/>
      <c r="P18" s="11"/>
      <c r="Q18" s="11"/>
      <c r="R18" s="123"/>
      <c r="S18" s="41"/>
      <c r="T18" s="11"/>
      <c r="U18" s="11"/>
      <c r="V18" s="11"/>
      <c r="W18" s="11"/>
      <c r="X18" s="25"/>
    </row>
    <row r="19" spans="1:24" x14ac:dyDescent="0.25">
      <c r="A19" s="10">
        <v>12</v>
      </c>
      <c r="B19" s="11"/>
      <c r="C19" s="11"/>
      <c r="D19" s="11"/>
      <c r="E19" s="11"/>
      <c r="F19" s="11"/>
      <c r="G19" s="11"/>
      <c r="H19" s="11"/>
      <c r="I19" s="11"/>
      <c r="J19" s="25">
        <f t="shared" si="0"/>
        <v>0</v>
      </c>
      <c r="K19" s="10"/>
      <c r="L19" s="11"/>
      <c r="M19" s="11"/>
      <c r="N19" s="11"/>
      <c r="O19" s="11"/>
      <c r="P19" s="11"/>
      <c r="Q19" s="11"/>
      <c r="R19" s="123"/>
      <c r="S19" s="10"/>
      <c r="T19" s="11"/>
      <c r="U19" s="11"/>
      <c r="V19" s="11"/>
      <c r="W19" s="11"/>
      <c r="X19" s="25"/>
    </row>
    <row r="20" spans="1:24" x14ac:dyDescent="0.25">
      <c r="A20" s="10">
        <v>13</v>
      </c>
      <c r="B20" s="11"/>
      <c r="C20" s="11"/>
      <c r="D20" s="11"/>
      <c r="E20" s="11"/>
      <c r="F20" s="11"/>
      <c r="G20" s="11"/>
      <c r="H20" s="11"/>
      <c r="I20" s="11"/>
      <c r="J20" s="25">
        <f t="shared" si="0"/>
        <v>0</v>
      </c>
      <c r="K20" s="10"/>
      <c r="L20" s="11"/>
      <c r="M20" s="11"/>
      <c r="N20" s="11"/>
      <c r="O20" s="11"/>
      <c r="P20" s="11"/>
      <c r="Q20" s="11"/>
      <c r="R20" s="123"/>
      <c r="S20" s="10"/>
      <c r="T20" s="11"/>
      <c r="U20" s="11"/>
      <c r="V20" s="11"/>
      <c r="W20" s="11"/>
      <c r="X20" s="25"/>
    </row>
    <row r="21" spans="1:24" x14ac:dyDescent="0.25">
      <c r="A21" s="10">
        <v>14</v>
      </c>
      <c r="B21" s="11"/>
      <c r="C21" s="11"/>
      <c r="D21" s="11"/>
      <c r="E21" s="11"/>
      <c r="F21" s="11"/>
      <c r="G21" s="11"/>
      <c r="H21" s="11"/>
      <c r="I21" s="11"/>
      <c r="J21" s="25">
        <f t="shared" si="0"/>
        <v>0</v>
      </c>
      <c r="K21" s="10"/>
      <c r="L21" s="11"/>
      <c r="M21" s="11"/>
      <c r="N21" s="11"/>
      <c r="O21" s="11"/>
      <c r="P21" s="11"/>
      <c r="Q21" s="11"/>
      <c r="R21" s="123"/>
      <c r="S21" s="10"/>
      <c r="T21" s="11"/>
      <c r="U21" s="11"/>
      <c r="V21" s="11"/>
      <c r="W21" s="11"/>
      <c r="X21" s="25"/>
    </row>
    <row r="22" spans="1:24" x14ac:dyDescent="0.25">
      <c r="A22" s="10">
        <v>15</v>
      </c>
      <c r="B22" s="11"/>
      <c r="C22" s="11"/>
      <c r="D22" s="11"/>
      <c r="E22" s="11"/>
      <c r="F22" s="11"/>
      <c r="G22" s="11"/>
      <c r="H22" s="11"/>
      <c r="I22" s="11"/>
      <c r="J22" s="25">
        <f t="shared" si="0"/>
        <v>0</v>
      </c>
      <c r="K22" s="10"/>
      <c r="L22" s="11"/>
      <c r="M22" s="11"/>
      <c r="N22" s="11"/>
      <c r="O22" s="11"/>
      <c r="P22" s="11"/>
      <c r="Q22" s="11"/>
      <c r="R22" s="25"/>
      <c r="S22" s="10"/>
      <c r="T22" s="11"/>
      <c r="U22" s="11"/>
      <c r="V22" s="11"/>
      <c r="W22" s="11"/>
      <c r="X22" s="25"/>
    </row>
    <row r="23" spans="1:24" x14ac:dyDescent="0.25">
      <c r="A23" s="10">
        <v>16</v>
      </c>
      <c r="B23" s="11"/>
      <c r="C23" s="11"/>
      <c r="D23" s="11"/>
      <c r="E23" s="11"/>
      <c r="F23" s="11"/>
      <c r="G23" s="11"/>
      <c r="H23" s="11"/>
      <c r="I23" s="11"/>
      <c r="J23" s="25">
        <f t="shared" si="0"/>
        <v>0</v>
      </c>
      <c r="K23" s="10"/>
      <c r="L23" s="11"/>
      <c r="M23" s="11"/>
      <c r="N23" s="11"/>
      <c r="O23" s="11"/>
      <c r="P23" s="11"/>
      <c r="Q23" s="11"/>
      <c r="R23" s="25"/>
      <c r="S23" s="10"/>
      <c r="T23" s="11"/>
      <c r="U23" s="11"/>
      <c r="V23" s="11"/>
      <c r="W23" s="11"/>
      <c r="X23" s="25"/>
    </row>
    <row r="24" spans="1:24" x14ac:dyDescent="0.25">
      <c r="A24" s="10">
        <v>17</v>
      </c>
      <c r="B24" s="11"/>
      <c r="C24" s="11"/>
      <c r="D24" s="11"/>
      <c r="E24" s="11"/>
      <c r="F24" s="11"/>
      <c r="G24" s="11"/>
      <c r="H24" s="11"/>
      <c r="I24" s="11"/>
      <c r="J24" s="25">
        <f t="shared" si="0"/>
        <v>0</v>
      </c>
      <c r="K24" s="10"/>
      <c r="L24" s="11"/>
      <c r="M24" s="11"/>
      <c r="N24" s="11"/>
      <c r="O24" s="11"/>
      <c r="P24" s="11"/>
      <c r="Q24" s="11"/>
      <c r="R24" s="25"/>
      <c r="S24" s="10"/>
      <c r="T24" s="11"/>
      <c r="U24" s="11"/>
      <c r="V24" s="11"/>
      <c r="W24" s="11"/>
      <c r="X24" s="25"/>
    </row>
    <row r="25" spans="1:24" x14ac:dyDescent="0.25">
      <c r="A25" s="10">
        <v>18</v>
      </c>
      <c r="B25" s="11"/>
      <c r="C25" s="11"/>
      <c r="D25" s="11"/>
      <c r="E25" s="11"/>
      <c r="F25" s="11"/>
      <c r="G25" s="11"/>
      <c r="H25" s="11"/>
      <c r="I25" s="11"/>
      <c r="J25" s="25">
        <f t="shared" si="0"/>
        <v>0</v>
      </c>
      <c r="K25" s="10"/>
      <c r="L25" s="11"/>
      <c r="M25" s="11"/>
      <c r="N25" s="11"/>
      <c r="O25" s="11"/>
      <c r="P25" s="11"/>
      <c r="Q25" s="11"/>
      <c r="R25" s="25"/>
      <c r="S25" s="10"/>
      <c r="T25" s="11"/>
      <c r="U25" s="11"/>
      <c r="V25" s="11"/>
      <c r="W25" s="11"/>
      <c r="X25" s="25"/>
    </row>
    <row r="26" spans="1:24" x14ac:dyDescent="0.25">
      <c r="A26" s="10">
        <v>19</v>
      </c>
      <c r="B26" s="11"/>
      <c r="C26" s="11"/>
      <c r="D26" s="11"/>
      <c r="E26" s="11"/>
      <c r="F26" s="11"/>
      <c r="G26" s="11"/>
      <c r="H26" s="11"/>
      <c r="I26" s="11"/>
      <c r="J26" s="25">
        <f t="shared" si="0"/>
        <v>0</v>
      </c>
      <c r="K26" s="10"/>
      <c r="L26" s="11"/>
      <c r="M26" s="11"/>
      <c r="N26" s="11"/>
      <c r="O26" s="11"/>
      <c r="P26" s="11"/>
      <c r="Q26" s="11"/>
      <c r="R26" s="25"/>
      <c r="S26" s="10"/>
      <c r="T26" s="11"/>
      <c r="U26" s="11"/>
      <c r="V26" s="11"/>
      <c r="W26" s="11"/>
      <c r="X26" s="25"/>
    </row>
    <row r="27" spans="1:24" x14ac:dyDescent="0.25">
      <c r="A27" s="10">
        <v>20</v>
      </c>
      <c r="B27" s="11"/>
      <c r="C27" s="11"/>
      <c r="D27" s="11"/>
      <c r="E27" s="11"/>
      <c r="F27" s="11"/>
      <c r="G27" s="11"/>
      <c r="H27" s="11"/>
      <c r="I27" s="11"/>
      <c r="J27" s="25">
        <f t="shared" si="0"/>
        <v>0</v>
      </c>
      <c r="K27" s="10"/>
      <c r="L27" s="11"/>
      <c r="M27" s="11"/>
      <c r="N27" s="11"/>
      <c r="O27" s="11"/>
      <c r="P27" s="11"/>
      <c r="Q27" s="11"/>
      <c r="R27" s="25"/>
      <c r="S27" s="10"/>
      <c r="T27" s="11"/>
      <c r="U27" s="11"/>
      <c r="V27" s="11"/>
      <c r="W27" s="11"/>
      <c r="X27" s="25"/>
    </row>
    <row r="28" spans="1:24" x14ac:dyDescent="0.25">
      <c r="A28" s="10">
        <v>21</v>
      </c>
      <c r="B28" s="11"/>
      <c r="C28" s="11"/>
      <c r="D28" s="11"/>
      <c r="E28" s="11"/>
      <c r="F28" s="11"/>
      <c r="G28" s="11"/>
      <c r="H28" s="11"/>
      <c r="I28" s="11"/>
      <c r="J28" s="25">
        <f t="shared" si="0"/>
        <v>0</v>
      </c>
      <c r="K28" s="10"/>
      <c r="L28" s="11"/>
      <c r="M28" s="11"/>
      <c r="N28" s="11"/>
      <c r="O28" s="11"/>
      <c r="P28" s="11"/>
      <c r="Q28" s="11"/>
      <c r="R28" s="25"/>
      <c r="S28" s="10"/>
      <c r="T28" s="11"/>
      <c r="U28" s="11"/>
      <c r="V28" s="11"/>
      <c r="W28" s="11"/>
      <c r="X28" s="25"/>
    </row>
    <row r="29" spans="1:24" x14ac:dyDescent="0.25">
      <c r="A29" s="10">
        <v>22</v>
      </c>
      <c r="B29" s="11"/>
      <c r="C29" s="11"/>
      <c r="D29" s="11"/>
      <c r="E29" s="11"/>
      <c r="F29" s="11"/>
      <c r="G29" s="11"/>
      <c r="H29" s="11"/>
      <c r="I29" s="11"/>
      <c r="J29" s="25">
        <f t="shared" si="0"/>
        <v>0</v>
      </c>
      <c r="K29" s="10"/>
      <c r="L29" s="11"/>
      <c r="M29" s="11"/>
      <c r="N29" s="11"/>
      <c r="O29" s="11"/>
      <c r="P29" s="11"/>
      <c r="Q29" s="11"/>
      <c r="R29" s="25"/>
      <c r="S29" s="10"/>
      <c r="T29" s="11"/>
      <c r="U29" s="11"/>
      <c r="V29" s="11"/>
      <c r="W29" s="11"/>
      <c r="X29" s="25"/>
    </row>
    <row r="30" spans="1:24" x14ac:dyDescent="0.25">
      <c r="A30" s="10">
        <v>23</v>
      </c>
      <c r="B30" s="11"/>
      <c r="C30" s="11"/>
      <c r="D30" s="11"/>
      <c r="E30" s="11"/>
      <c r="F30" s="11"/>
      <c r="G30" s="11"/>
      <c r="H30" s="11"/>
      <c r="I30" s="11"/>
      <c r="J30" s="25">
        <f t="shared" si="0"/>
        <v>0</v>
      </c>
      <c r="K30" s="10"/>
      <c r="L30" s="11"/>
      <c r="M30" s="11"/>
      <c r="N30" s="11"/>
      <c r="O30" s="11"/>
      <c r="P30" s="11"/>
      <c r="Q30" s="11"/>
      <c r="R30" s="25"/>
      <c r="S30" s="10"/>
      <c r="T30" s="11"/>
      <c r="U30" s="11"/>
      <c r="V30" s="11"/>
      <c r="W30" s="11"/>
      <c r="X30" s="25"/>
    </row>
    <row r="31" spans="1:24" x14ac:dyDescent="0.25">
      <c r="A31" s="10">
        <v>24</v>
      </c>
      <c r="B31" s="11"/>
      <c r="C31" s="11"/>
      <c r="D31" s="11"/>
      <c r="E31" s="11"/>
      <c r="F31" s="11"/>
      <c r="G31" s="11"/>
      <c r="H31" s="11"/>
      <c r="I31" s="11"/>
      <c r="J31" s="25">
        <f t="shared" si="0"/>
        <v>0</v>
      </c>
      <c r="K31" s="10"/>
      <c r="L31" s="11">
        <v>377</v>
      </c>
      <c r="M31" s="11"/>
      <c r="N31" s="11"/>
      <c r="O31" s="11"/>
      <c r="P31" s="11"/>
      <c r="Q31" s="11"/>
      <c r="R31" s="25"/>
      <c r="S31" s="10"/>
      <c r="T31" s="11"/>
      <c r="U31" s="11"/>
      <c r="V31" s="11"/>
      <c r="W31" s="11"/>
      <c r="X31" s="25"/>
    </row>
    <row r="32" spans="1:24" x14ac:dyDescent="0.25">
      <c r="A32" s="10">
        <v>25</v>
      </c>
      <c r="B32" s="11"/>
      <c r="C32" s="11"/>
      <c r="D32" s="11"/>
      <c r="E32" s="11"/>
      <c r="F32" s="11"/>
      <c r="G32" s="11"/>
      <c r="H32" s="11"/>
      <c r="I32" s="11"/>
      <c r="J32" s="25">
        <f t="shared" si="0"/>
        <v>0</v>
      </c>
      <c r="K32" s="10"/>
      <c r="L32" s="11">
        <v>725</v>
      </c>
      <c r="M32" s="11"/>
      <c r="N32" s="11"/>
      <c r="O32" s="11"/>
      <c r="P32" s="11"/>
      <c r="Q32" s="11"/>
      <c r="R32" s="25"/>
      <c r="S32" s="10"/>
      <c r="T32" s="11"/>
      <c r="U32" s="11"/>
      <c r="V32" s="11"/>
      <c r="W32" s="11"/>
      <c r="X32" s="25"/>
    </row>
    <row r="33" spans="1:24" x14ac:dyDescent="0.25">
      <c r="A33" s="10">
        <v>26</v>
      </c>
      <c r="B33" s="11"/>
      <c r="C33" s="11"/>
      <c r="D33" s="11"/>
      <c r="E33" s="11"/>
      <c r="F33" s="11"/>
      <c r="G33" s="11"/>
      <c r="H33" s="11"/>
      <c r="I33" s="11"/>
      <c r="J33" s="25">
        <f t="shared" si="0"/>
        <v>0</v>
      </c>
      <c r="K33" s="10"/>
      <c r="L33" s="11">
        <f>SUM(L31:L32)</f>
        <v>1102</v>
      </c>
      <c r="M33" s="11"/>
      <c r="N33" s="11"/>
      <c r="O33" s="11"/>
      <c r="P33" s="11"/>
      <c r="Q33" s="11"/>
      <c r="R33" s="25"/>
      <c r="S33" s="10"/>
      <c r="T33" s="11"/>
      <c r="U33" s="11"/>
      <c r="V33" s="11"/>
      <c r="W33" s="11"/>
      <c r="X33" s="25"/>
    </row>
    <row r="34" spans="1:24" x14ac:dyDescent="0.25">
      <c r="A34" s="10">
        <v>27</v>
      </c>
      <c r="B34" s="11"/>
      <c r="C34" s="11"/>
      <c r="D34" s="11"/>
      <c r="E34" s="11"/>
      <c r="F34" s="11"/>
      <c r="G34" s="11"/>
      <c r="H34" s="11"/>
      <c r="I34" s="11"/>
      <c r="J34" s="25">
        <f t="shared" si="0"/>
        <v>0</v>
      </c>
      <c r="K34" s="10"/>
      <c r="L34" s="11"/>
      <c r="M34" s="11"/>
      <c r="N34" s="11"/>
      <c r="O34" s="11"/>
      <c r="P34" s="11"/>
      <c r="Q34" s="11"/>
      <c r="R34" s="25"/>
      <c r="S34" s="10"/>
      <c r="T34" s="11"/>
      <c r="U34" s="11"/>
      <c r="V34" s="11"/>
      <c r="W34" s="11"/>
      <c r="X34" s="25"/>
    </row>
    <row r="35" spans="1:24" x14ac:dyDescent="0.25">
      <c r="A35" s="10">
        <v>28</v>
      </c>
      <c r="B35" s="11"/>
      <c r="C35" s="11"/>
      <c r="D35" s="11"/>
      <c r="E35" s="11"/>
      <c r="F35" s="11"/>
      <c r="G35" s="11"/>
      <c r="H35" s="11"/>
      <c r="I35" s="11"/>
      <c r="J35" s="25">
        <f t="shared" si="0"/>
        <v>0</v>
      </c>
      <c r="K35" s="10"/>
      <c r="L35" s="11"/>
      <c r="M35" s="11"/>
      <c r="N35" s="11"/>
      <c r="O35" s="11"/>
      <c r="P35" s="11"/>
      <c r="Q35" s="11"/>
      <c r="R35" s="25"/>
      <c r="S35" s="10"/>
      <c r="T35" s="11"/>
      <c r="U35" s="11"/>
      <c r="V35" s="11"/>
      <c r="W35" s="11"/>
      <c r="X35" s="25"/>
    </row>
    <row r="36" spans="1:24" x14ac:dyDescent="0.25">
      <c r="A36" s="10">
        <v>29</v>
      </c>
      <c r="B36" s="11"/>
      <c r="C36" s="11"/>
      <c r="D36" s="11"/>
      <c r="E36" s="11"/>
      <c r="F36" s="11"/>
      <c r="G36" s="11"/>
      <c r="H36" s="11"/>
      <c r="I36" s="11"/>
      <c r="J36" s="25">
        <f t="shared" si="0"/>
        <v>0</v>
      </c>
      <c r="K36" s="10"/>
      <c r="L36" s="11"/>
      <c r="M36" s="11"/>
      <c r="N36" s="11"/>
      <c r="O36" s="11"/>
      <c r="P36" s="11"/>
      <c r="Q36" s="11"/>
      <c r="R36" s="25"/>
      <c r="S36" s="10"/>
      <c r="T36" s="11"/>
      <c r="U36" s="11"/>
      <c r="V36" s="11"/>
      <c r="W36" s="11"/>
      <c r="X36" s="25"/>
    </row>
    <row r="37" spans="1:24" x14ac:dyDescent="0.25">
      <c r="A37" s="10">
        <v>30</v>
      </c>
      <c r="B37" s="11"/>
      <c r="C37" s="11"/>
      <c r="D37" s="11"/>
      <c r="E37" s="11"/>
      <c r="F37" s="11"/>
      <c r="G37" s="11"/>
      <c r="H37" s="11"/>
      <c r="I37" s="11"/>
      <c r="J37" s="25">
        <f t="shared" si="0"/>
        <v>0</v>
      </c>
      <c r="K37" s="10"/>
      <c r="L37" s="11"/>
      <c r="M37" s="11"/>
      <c r="N37" s="11"/>
      <c r="Q37" s="11"/>
      <c r="R37" s="25"/>
      <c r="S37" s="10"/>
      <c r="T37" s="11"/>
      <c r="U37" s="11"/>
      <c r="V37" s="11"/>
      <c r="W37" s="11"/>
      <c r="X37" s="25"/>
    </row>
    <row r="38" spans="1:24" x14ac:dyDescent="0.25">
      <c r="A38" s="10">
        <v>31</v>
      </c>
      <c r="B38" s="11"/>
      <c r="C38" s="11"/>
      <c r="D38" s="11"/>
      <c r="E38" s="11"/>
      <c r="F38" s="11"/>
      <c r="G38" s="11"/>
      <c r="H38" s="11"/>
      <c r="I38" s="11"/>
      <c r="J38" s="25">
        <f t="shared" si="0"/>
        <v>0</v>
      </c>
      <c r="K38" s="10"/>
      <c r="L38" s="11"/>
      <c r="M38" s="11"/>
      <c r="N38" s="11"/>
      <c r="Q38" s="11"/>
      <c r="R38" s="25"/>
      <c r="S38" s="10"/>
      <c r="T38" s="11"/>
      <c r="U38" s="11"/>
      <c r="V38" s="11"/>
      <c r="W38" s="11"/>
      <c r="X38" s="25"/>
    </row>
    <row r="39" spans="1:24" x14ac:dyDescent="0.25">
      <c r="A39" s="10"/>
      <c r="B39" s="11">
        <f t="shared" ref="B39:J39" si="1">SUM(B8:B38)</f>
        <v>63097</v>
      </c>
      <c r="C39" s="11">
        <f t="shared" si="1"/>
        <v>61630</v>
      </c>
      <c r="D39" s="11">
        <f t="shared" si="1"/>
        <v>0</v>
      </c>
      <c r="E39" s="11">
        <f t="shared" si="1"/>
        <v>0</v>
      </c>
      <c r="F39" s="11">
        <f t="shared" si="1"/>
        <v>8672</v>
      </c>
      <c r="G39" s="11">
        <f t="shared" si="1"/>
        <v>11780</v>
      </c>
      <c r="H39" s="11">
        <f t="shared" si="1"/>
        <v>19152</v>
      </c>
      <c r="I39" s="11">
        <f t="shared" si="1"/>
        <v>16190</v>
      </c>
      <c r="J39" s="25">
        <f t="shared" si="1"/>
        <v>-1321</v>
      </c>
      <c r="K39" s="10"/>
      <c r="L39" s="11"/>
      <c r="M39" s="11"/>
      <c r="N39" s="11"/>
      <c r="Q39" s="11"/>
      <c r="R39" s="25"/>
      <c r="S39" s="10"/>
      <c r="T39" s="11"/>
      <c r="U39" s="11"/>
      <c r="V39" s="11"/>
      <c r="W39" s="11"/>
      <c r="X39" s="25"/>
    </row>
    <row r="40" spans="1:24" x14ac:dyDescent="0.25">
      <c r="A40" s="26"/>
      <c r="C40" s="14"/>
      <c r="J40" s="261">
        <f>+summary!P11</f>
        <v>3.17</v>
      </c>
      <c r="K40" s="26"/>
      <c r="L40"/>
      <c r="M40" s="14"/>
      <c r="R40" s="106"/>
      <c r="S40" s="26"/>
      <c r="U40" s="14"/>
      <c r="X40" s="106"/>
    </row>
    <row r="41" spans="1:24" x14ac:dyDescent="0.25">
      <c r="J41" s="138">
        <f>+J40*J39</f>
        <v>-4187.57</v>
      </c>
      <c r="L41"/>
      <c r="R41" s="138"/>
      <c r="X41" s="138"/>
    </row>
    <row r="42" spans="1:24" x14ac:dyDescent="0.25">
      <c r="A42" s="57">
        <v>37042</v>
      </c>
      <c r="C42" s="15"/>
      <c r="J42" s="408">
        <v>362097.29</v>
      </c>
      <c r="K42" s="57"/>
      <c r="L42"/>
      <c r="M42" s="15"/>
      <c r="O42" s="15"/>
      <c r="R42" s="138"/>
      <c r="S42" s="57"/>
      <c r="U42" s="15"/>
      <c r="X42" s="138"/>
    </row>
    <row r="43" spans="1:24" x14ac:dyDescent="0.25">
      <c r="A43" s="57">
        <v>37052</v>
      </c>
      <c r="C43" s="48"/>
      <c r="J43" s="138">
        <f>+J42+J41</f>
        <v>357909.72</v>
      </c>
      <c r="K43" s="57"/>
      <c r="L43"/>
      <c r="M43" s="48"/>
      <c r="O43" s="48"/>
      <c r="R43" s="138"/>
      <c r="S43" s="57"/>
      <c r="U43" s="48"/>
      <c r="X43" s="138"/>
    </row>
    <row r="44" spans="1:24" x14ac:dyDescent="0.25">
      <c r="L44"/>
    </row>
    <row r="45" spans="1:24" x14ac:dyDescent="0.25">
      <c r="L45"/>
    </row>
    <row r="46" spans="1:24" x14ac:dyDescent="0.25">
      <c r="L46"/>
    </row>
    <row r="47" spans="1:24" x14ac:dyDescent="0.25">
      <c r="L47"/>
    </row>
    <row r="48" spans="1:24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/>
    </row>
    <row r="806" spans="12:12" x14ac:dyDescent="0.25">
      <c r="L806"/>
    </row>
    <row r="807" spans="12:12" x14ac:dyDescent="0.25">
      <c r="L807"/>
    </row>
    <row r="808" spans="12:12" x14ac:dyDescent="0.25">
      <c r="L808"/>
    </row>
    <row r="809" spans="12:12" x14ac:dyDescent="0.25">
      <c r="L809"/>
    </row>
    <row r="810" spans="12:12" x14ac:dyDescent="0.25">
      <c r="L810"/>
    </row>
    <row r="811" spans="12:12" x14ac:dyDescent="0.25">
      <c r="L811"/>
    </row>
    <row r="812" spans="12:12" x14ac:dyDescent="0.25">
      <c r="L812"/>
    </row>
    <row r="813" spans="12:12" x14ac:dyDescent="0.25">
      <c r="L813"/>
    </row>
    <row r="814" spans="12:12" x14ac:dyDescent="0.25">
      <c r="L814"/>
    </row>
    <row r="815" spans="12:12" x14ac:dyDescent="0.25">
      <c r="L815"/>
    </row>
    <row r="816" spans="12:12" x14ac:dyDescent="0.25">
      <c r="L816"/>
    </row>
    <row r="817" spans="12:12" x14ac:dyDescent="0.25">
      <c r="L817"/>
    </row>
    <row r="818" spans="12:12" x14ac:dyDescent="0.25">
      <c r="L818"/>
    </row>
    <row r="819" spans="12:12" x14ac:dyDescent="0.25">
      <c r="L819"/>
    </row>
    <row r="820" spans="12:12" x14ac:dyDescent="0.25">
      <c r="L820"/>
    </row>
    <row r="821" spans="12:12" x14ac:dyDescent="0.25">
      <c r="L821"/>
    </row>
    <row r="822" spans="12:12" x14ac:dyDescent="0.25">
      <c r="L822"/>
    </row>
    <row r="823" spans="12:12" x14ac:dyDescent="0.25">
      <c r="L823"/>
    </row>
    <row r="824" spans="12:12" x14ac:dyDescent="0.25">
      <c r="L824"/>
    </row>
    <row r="825" spans="12:12" x14ac:dyDescent="0.25">
      <c r="L825"/>
    </row>
    <row r="826" spans="12:12" x14ac:dyDescent="0.25">
      <c r="L826"/>
    </row>
    <row r="827" spans="12:12" x14ac:dyDescent="0.25">
      <c r="L827"/>
    </row>
    <row r="828" spans="12:12" x14ac:dyDescent="0.25">
      <c r="L828"/>
    </row>
    <row r="829" spans="12:12" x14ac:dyDescent="0.25">
      <c r="L829"/>
    </row>
    <row r="830" spans="12:12" x14ac:dyDescent="0.25">
      <c r="L830"/>
    </row>
    <row r="831" spans="12:12" x14ac:dyDescent="0.25">
      <c r="L831"/>
    </row>
    <row r="832" spans="12:12" x14ac:dyDescent="0.25">
      <c r="L832"/>
    </row>
    <row r="833" spans="12:12" x14ac:dyDescent="0.25">
      <c r="L833"/>
    </row>
    <row r="834" spans="12:12" x14ac:dyDescent="0.25">
      <c r="L834"/>
    </row>
    <row r="835" spans="12:12" x14ac:dyDescent="0.25">
      <c r="L835"/>
    </row>
    <row r="836" spans="12:12" x14ac:dyDescent="0.25">
      <c r="L836"/>
    </row>
    <row r="837" spans="12:12" x14ac:dyDescent="0.25">
      <c r="L837"/>
    </row>
    <row r="838" spans="12:12" x14ac:dyDescent="0.25">
      <c r="L838"/>
    </row>
    <row r="839" spans="12:12" x14ac:dyDescent="0.25">
      <c r="L839"/>
    </row>
    <row r="840" spans="12:12" x14ac:dyDescent="0.25">
      <c r="L840"/>
    </row>
    <row r="841" spans="12:12" x14ac:dyDescent="0.25">
      <c r="L841"/>
    </row>
    <row r="842" spans="12:12" x14ac:dyDescent="0.25">
      <c r="L842"/>
    </row>
    <row r="843" spans="12:12" x14ac:dyDescent="0.25">
      <c r="L843"/>
    </row>
    <row r="844" spans="12:12" x14ac:dyDescent="0.25">
      <c r="L844"/>
    </row>
    <row r="845" spans="12:12" x14ac:dyDescent="0.25">
      <c r="L845"/>
    </row>
    <row r="846" spans="12:12" x14ac:dyDescent="0.25">
      <c r="L846"/>
    </row>
    <row r="847" spans="12:12" x14ac:dyDescent="0.25">
      <c r="L847"/>
    </row>
    <row r="848" spans="12:12" x14ac:dyDescent="0.25">
      <c r="L848"/>
    </row>
    <row r="849" spans="12:12" x14ac:dyDescent="0.25">
      <c r="L849"/>
    </row>
    <row r="850" spans="12:12" x14ac:dyDescent="0.25">
      <c r="L850"/>
    </row>
    <row r="851" spans="12:12" x14ac:dyDescent="0.25">
      <c r="L851"/>
    </row>
    <row r="852" spans="12:12" x14ac:dyDescent="0.25">
      <c r="L852"/>
    </row>
    <row r="853" spans="12:12" x14ac:dyDescent="0.25">
      <c r="L853"/>
    </row>
    <row r="854" spans="12:12" x14ac:dyDescent="0.25">
      <c r="L854"/>
    </row>
    <row r="855" spans="12:12" x14ac:dyDescent="0.25">
      <c r="L855"/>
    </row>
    <row r="856" spans="12:12" x14ac:dyDescent="0.25">
      <c r="L856"/>
    </row>
    <row r="857" spans="12:12" x14ac:dyDescent="0.25">
      <c r="L857"/>
    </row>
    <row r="858" spans="12:12" x14ac:dyDescent="0.25">
      <c r="L858"/>
    </row>
    <row r="859" spans="12:12" x14ac:dyDescent="0.25">
      <c r="L859"/>
    </row>
    <row r="860" spans="12:12" x14ac:dyDescent="0.25">
      <c r="L860"/>
    </row>
    <row r="861" spans="12:12" x14ac:dyDescent="0.25">
      <c r="L861"/>
    </row>
    <row r="862" spans="12:12" x14ac:dyDescent="0.25">
      <c r="L862"/>
    </row>
    <row r="863" spans="12:12" x14ac:dyDescent="0.25">
      <c r="L863"/>
    </row>
    <row r="864" spans="12:12" x14ac:dyDescent="0.25">
      <c r="L864"/>
    </row>
    <row r="865" spans="12:12" x14ac:dyDescent="0.25">
      <c r="L865"/>
    </row>
    <row r="866" spans="12:12" x14ac:dyDescent="0.25">
      <c r="L866"/>
    </row>
    <row r="867" spans="12:12" x14ac:dyDescent="0.25">
      <c r="L867"/>
    </row>
    <row r="868" spans="12:12" x14ac:dyDescent="0.25">
      <c r="L868"/>
    </row>
    <row r="869" spans="12:12" x14ac:dyDescent="0.25">
      <c r="L869"/>
    </row>
    <row r="870" spans="12:12" x14ac:dyDescent="0.25">
      <c r="L870"/>
    </row>
    <row r="871" spans="12:12" x14ac:dyDescent="0.25">
      <c r="L871"/>
    </row>
    <row r="872" spans="12:12" x14ac:dyDescent="0.25">
      <c r="L872"/>
    </row>
    <row r="873" spans="12:12" x14ac:dyDescent="0.25">
      <c r="L873"/>
    </row>
    <row r="874" spans="12:12" x14ac:dyDescent="0.25">
      <c r="L874"/>
    </row>
    <row r="875" spans="12:12" x14ac:dyDescent="0.25">
      <c r="L875"/>
    </row>
    <row r="876" spans="12:12" x14ac:dyDescent="0.25">
      <c r="L876"/>
    </row>
    <row r="877" spans="12:12" x14ac:dyDescent="0.25">
      <c r="L877"/>
    </row>
    <row r="878" spans="12:12" x14ac:dyDescent="0.25">
      <c r="L878"/>
    </row>
    <row r="879" spans="12:12" x14ac:dyDescent="0.25">
      <c r="L879"/>
    </row>
    <row r="880" spans="12:12" x14ac:dyDescent="0.25">
      <c r="L880"/>
    </row>
    <row r="881" spans="12:12" x14ac:dyDescent="0.25">
      <c r="L881"/>
    </row>
    <row r="882" spans="12:12" x14ac:dyDescent="0.25">
      <c r="L882"/>
    </row>
    <row r="883" spans="12:12" x14ac:dyDescent="0.25">
      <c r="L883"/>
    </row>
    <row r="884" spans="12:12" x14ac:dyDescent="0.25">
      <c r="L884"/>
    </row>
    <row r="885" spans="12:12" x14ac:dyDescent="0.25">
      <c r="L885"/>
    </row>
    <row r="886" spans="12:12" x14ac:dyDescent="0.25">
      <c r="L886"/>
    </row>
    <row r="887" spans="12:12" x14ac:dyDescent="0.25">
      <c r="L887"/>
    </row>
    <row r="888" spans="12:12" x14ac:dyDescent="0.25">
      <c r="L888"/>
    </row>
    <row r="889" spans="12:12" x14ac:dyDescent="0.25">
      <c r="L889"/>
    </row>
    <row r="890" spans="12:12" x14ac:dyDescent="0.25">
      <c r="L890"/>
    </row>
    <row r="891" spans="12:12" x14ac:dyDescent="0.25">
      <c r="L891"/>
    </row>
    <row r="892" spans="12:12" x14ac:dyDescent="0.25">
      <c r="L892"/>
    </row>
    <row r="893" spans="12:12" x14ac:dyDescent="0.25">
      <c r="L893"/>
    </row>
    <row r="894" spans="12:12" x14ac:dyDescent="0.25">
      <c r="L894"/>
    </row>
    <row r="895" spans="12:12" x14ac:dyDescent="0.25">
      <c r="L895"/>
    </row>
    <row r="896" spans="12:12" x14ac:dyDescent="0.25">
      <c r="L896"/>
    </row>
    <row r="897" spans="12:12" x14ac:dyDescent="0.25">
      <c r="L897"/>
    </row>
    <row r="898" spans="12:12" x14ac:dyDescent="0.25">
      <c r="L898"/>
    </row>
    <row r="899" spans="12:12" x14ac:dyDescent="0.25">
      <c r="L899"/>
    </row>
    <row r="900" spans="12:12" x14ac:dyDescent="0.25">
      <c r="L900"/>
    </row>
    <row r="901" spans="12:12" x14ac:dyDescent="0.25">
      <c r="L901"/>
    </row>
    <row r="902" spans="12:12" x14ac:dyDescent="0.25">
      <c r="L902"/>
    </row>
    <row r="903" spans="12:12" x14ac:dyDescent="0.25">
      <c r="L903"/>
    </row>
    <row r="904" spans="12:12" x14ac:dyDescent="0.25">
      <c r="L904"/>
    </row>
    <row r="905" spans="12:12" x14ac:dyDescent="0.25">
      <c r="L905"/>
    </row>
    <row r="906" spans="12:12" x14ac:dyDescent="0.25">
      <c r="L906"/>
    </row>
    <row r="907" spans="12:12" x14ac:dyDescent="0.25">
      <c r="L907"/>
    </row>
    <row r="908" spans="12:12" x14ac:dyDescent="0.25">
      <c r="L908"/>
    </row>
    <row r="909" spans="12:12" x14ac:dyDescent="0.25">
      <c r="L909"/>
    </row>
    <row r="910" spans="12:12" x14ac:dyDescent="0.25">
      <c r="L910"/>
    </row>
    <row r="911" spans="12:12" x14ac:dyDescent="0.25">
      <c r="L911"/>
    </row>
    <row r="912" spans="12:12" x14ac:dyDescent="0.25">
      <c r="L912"/>
    </row>
    <row r="913" spans="12:12" x14ac:dyDescent="0.25">
      <c r="L913"/>
    </row>
    <row r="914" spans="12:12" x14ac:dyDescent="0.25">
      <c r="L914"/>
    </row>
    <row r="915" spans="12:12" x14ac:dyDescent="0.25">
      <c r="L915"/>
    </row>
    <row r="916" spans="12:12" x14ac:dyDescent="0.25">
      <c r="L916"/>
    </row>
    <row r="917" spans="12:12" x14ac:dyDescent="0.25">
      <c r="L917"/>
    </row>
    <row r="918" spans="12:12" x14ac:dyDescent="0.25">
      <c r="L918"/>
    </row>
    <row r="919" spans="12:12" x14ac:dyDescent="0.25">
      <c r="L919"/>
    </row>
    <row r="920" spans="12:12" x14ac:dyDescent="0.25">
      <c r="L920"/>
    </row>
    <row r="921" spans="12:12" x14ac:dyDescent="0.25">
      <c r="L921"/>
    </row>
    <row r="922" spans="12:12" x14ac:dyDescent="0.25">
      <c r="L922"/>
    </row>
    <row r="923" spans="12:12" x14ac:dyDescent="0.25">
      <c r="L923"/>
    </row>
    <row r="924" spans="12:12" x14ac:dyDescent="0.25">
      <c r="L924"/>
    </row>
    <row r="925" spans="12:12" x14ac:dyDescent="0.25">
      <c r="L925"/>
    </row>
    <row r="926" spans="12:12" x14ac:dyDescent="0.25">
      <c r="L926"/>
    </row>
    <row r="927" spans="12:12" x14ac:dyDescent="0.25">
      <c r="L927"/>
    </row>
    <row r="928" spans="12:12" x14ac:dyDescent="0.25">
      <c r="L928"/>
    </row>
    <row r="929" spans="12:12" x14ac:dyDescent="0.25">
      <c r="L929"/>
    </row>
    <row r="930" spans="12:12" x14ac:dyDescent="0.25">
      <c r="L930"/>
    </row>
    <row r="931" spans="12:12" x14ac:dyDescent="0.25">
      <c r="L931"/>
    </row>
    <row r="932" spans="12:12" x14ac:dyDescent="0.25">
      <c r="L932"/>
    </row>
    <row r="933" spans="12:12" x14ac:dyDescent="0.25">
      <c r="L933"/>
    </row>
    <row r="934" spans="12:12" x14ac:dyDescent="0.25">
      <c r="L934"/>
    </row>
    <row r="935" spans="12:12" x14ac:dyDescent="0.25">
      <c r="L935"/>
    </row>
    <row r="936" spans="12:12" x14ac:dyDescent="0.25">
      <c r="L936"/>
    </row>
    <row r="937" spans="12:12" x14ac:dyDescent="0.25">
      <c r="L937"/>
    </row>
    <row r="938" spans="12:12" x14ac:dyDescent="0.25">
      <c r="L938"/>
    </row>
    <row r="939" spans="12:12" x14ac:dyDescent="0.25">
      <c r="L939"/>
    </row>
    <row r="940" spans="12:12" x14ac:dyDescent="0.25">
      <c r="L940"/>
    </row>
    <row r="941" spans="12:12" x14ac:dyDescent="0.25">
      <c r="L941"/>
    </row>
    <row r="942" spans="12:12" x14ac:dyDescent="0.25">
      <c r="L942"/>
    </row>
    <row r="943" spans="12:12" x14ac:dyDescent="0.25">
      <c r="L943"/>
    </row>
    <row r="944" spans="12:12" x14ac:dyDescent="0.25">
      <c r="L944"/>
    </row>
    <row r="945" spans="12:12" x14ac:dyDescent="0.25">
      <c r="L945"/>
    </row>
    <row r="946" spans="12:12" x14ac:dyDescent="0.25">
      <c r="L946"/>
    </row>
    <row r="947" spans="12:12" x14ac:dyDescent="0.25">
      <c r="L947"/>
    </row>
    <row r="948" spans="12:12" x14ac:dyDescent="0.25">
      <c r="L948"/>
    </row>
    <row r="949" spans="12:12" x14ac:dyDescent="0.25">
      <c r="L949"/>
    </row>
    <row r="950" spans="12:12" x14ac:dyDescent="0.25">
      <c r="L950"/>
    </row>
    <row r="951" spans="12:12" x14ac:dyDescent="0.25">
      <c r="L951"/>
    </row>
    <row r="952" spans="12:12" x14ac:dyDescent="0.25">
      <c r="L952"/>
    </row>
    <row r="953" spans="12:12" x14ac:dyDescent="0.25">
      <c r="L953"/>
    </row>
    <row r="954" spans="12:12" x14ac:dyDescent="0.25">
      <c r="L954"/>
    </row>
    <row r="955" spans="12:12" x14ac:dyDescent="0.25">
      <c r="L955"/>
    </row>
    <row r="956" spans="12:12" x14ac:dyDescent="0.25">
      <c r="L956"/>
    </row>
    <row r="957" spans="12:12" x14ac:dyDescent="0.25">
      <c r="L957"/>
    </row>
    <row r="958" spans="12:12" x14ac:dyDescent="0.25">
      <c r="L958"/>
    </row>
    <row r="959" spans="12:12" x14ac:dyDescent="0.25">
      <c r="L959"/>
    </row>
    <row r="960" spans="12:12" x14ac:dyDescent="0.25">
      <c r="L960"/>
    </row>
    <row r="961" spans="12:12" x14ac:dyDescent="0.25">
      <c r="L961"/>
    </row>
    <row r="962" spans="12:12" x14ac:dyDescent="0.25">
      <c r="L962"/>
    </row>
    <row r="963" spans="12:12" x14ac:dyDescent="0.25">
      <c r="L963"/>
    </row>
    <row r="964" spans="12:12" x14ac:dyDescent="0.25">
      <c r="L964"/>
    </row>
    <row r="965" spans="12:12" x14ac:dyDescent="0.25">
      <c r="L965"/>
    </row>
    <row r="966" spans="12:12" x14ac:dyDescent="0.25">
      <c r="L966"/>
    </row>
    <row r="967" spans="12:12" x14ac:dyDescent="0.25">
      <c r="L967"/>
    </row>
    <row r="968" spans="12:12" x14ac:dyDescent="0.25">
      <c r="L968"/>
    </row>
    <row r="969" spans="12:12" x14ac:dyDescent="0.25">
      <c r="L969"/>
    </row>
    <row r="970" spans="12:12" x14ac:dyDescent="0.25">
      <c r="L970"/>
    </row>
    <row r="971" spans="12:12" x14ac:dyDescent="0.25">
      <c r="L971"/>
    </row>
    <row r="972" spans="12:12" x14ac:dyDescent="0.25">
      <c r="L972"/>
    </row>
    <row r="973" spans="12:12" x14ac:dyDescent="0.25">
      <c r="L973"/>
    </row>
    <row r="974" spans="12:12" x14ac:dyDescent="0.25">
      <c r="L974"/>
    </row>
    <row r="975" spans="12:12" x14ac:dyDescent="0.25">
      <c r="L975"/>
    </row>
    <row r="976" spans="12:12" x14ac:dyDescent="0.25">
      <c r="L976"/>
    </row>
    <row r="977" spans="12:12" x14ac:dyDescent="0.25">
      <c r="L977"/>
    </row>
    <row r="978" spans="12:12" x14ac:dyDescent="0.25">
      <c r="L978"/>
    </row>
    <row r="979" spans="12:12" x14ac:dyDescent="0.25">
      <c r="L979"/>
    </row>
    <row r="980" spans="12:12" x14ac:dyDescent="0.25">
      <c r="L980"/>
    </row>
    <row r="981" spans="12:12" x14ac:dyDescent="0.25">
      <c r="L981"/>
    </row>
    <row r="982" spans="12:12" x14ac:dyDescent="0.25">
      <c r="L982"/>
    </row>
    <row r="983" spans="12:12" x14ac:dyDescent="0.25">
      <c r="L983"/>
    </row>
    <row r="984" spans="12:12" x14ac:dyDescent="0.25">
      <c r="L984"/>
    </row>
    <row r="985" spans="12:12" x14ac:dyDescent="0.25">
      <c r="L985"/>
    </row>
    <row r="986" spans="12:12" x14ac:dyDescent="0.25">
      <c r="L986"/>
    </row>
    <row r="987" spans="12:12" x14ac:dyDescent="0.25">
      <c r="L987"/>
    </row>
    <row r="988" spans="12:12" x14ac:dyDescent="0.25">
      <c r="L988"/>
    </row>
    <row r="989" spans="12:12" x14ac:dyDescent="0.25">
      <c r="L989"/>
    </row>
    <row r="990" spans="12:12" x14ac:dyDescent="0.25">
      <c r="L990"/>
    </row>
    <row r="991" spans="12:12" x14ac:dyDescent="0.25">
      <c r="L991"/>
    </row>
    <row r="992" spans="12:12" x14ac:dyDescent="0.25">
      <c r="L992"/>
    </row>
    <row r="993" spans="12:12" x14ac:dyDescent="0.25">
      <c r="L993"/>
    </row>
    <row r="994" spans="12:12" x14ac:dyDescent="0.25">
      <c r="L994"/>
    </row>
    <row r="995" spans="12:12" x14ac:dyDescent="0.25">
      <c r="L995"/>
    </row>
    <row r="996" spans="12:12" x14ac:dyDescent="0.25">
      <c r="L996"/>
    </row>
    <row r="997" spans="12:12" x14ac:dyDescent="0.25">
      <c r="L997"/>
    </row>
    <row r="998" spans="12:12" x14ac:dyDescent="0.25">
      <c r="L998"/>
    </row>
    <row r="999" spans="12:12" x14ac:dyDescent="0.25">
      <c r="L999"/>
    </row>
    <row r="1000" spans="12:12" x14ac:dyDescent="0.25">
      <c r="L1000"/>
    </row>
    <row r="1001" spans="12:12" x14ac:dyDescent="0.25">
      <c r="L1001"/>
    </row>
    <row r="1002" spans="12:12" x14ac:dyDescent="0.25">
      <c r="L1002"/>
    </row>
    <row r="1003" spans="12:12" x14ac:dyDescent="0.25">
      <c r="L1003"/>
    </row>
    <row r="1004" spans="12:12" x14ac:dyDescent="0.25">
      <c r="L1004"/>
    </row>
    <row r="1005" spans="12:12" x14ac:dyDescent="0.25">
      <c r="L1005"/>
    </row>
    <row r="1006" spans="12:12" x14ac:dyDescent="0.25">
      <c r="L1006"/>
    </row>
    <row r="1007" spans="12:12" x14ac:dyDescent="0.25">
      <c r="L1007"/>
    </row>
    <row r="1008" spans="12:12" x14ac:dyDescent="0.25">
      <c r="L1008"/>
    </row>
    <row r="1009" spans="12:12" x14ac:dyDescent="0.25">
      <c r="L1009"/>
    </row>
    <row r="1010" spans="12:12" x14ac:dyDescent="0.25">
      <c r="L1010"/>
    </row>
    <row r="1011" spans="12:12" x14ac:dyDescent="0.25">
      <c r="L1011"/>
    </row>
    <row r="1012" spans="12:12" x14ac:dyDescent="0.25">
      <c r="L1012"/>
    </row>
    <row r="1013" spans="12:12" x14ac:dyDescent="0.25">
      <c r="L1013"/>
    </row>
    <row r="1014" spans="12:12" x14ac:dyDescent="0.25">
      <c r="L1014"/>
    </row>
    <row r="1015" spans="12:12" x14ac:dyDescent="0.25">
      <c r="L1015"/>
    </row>
    <row r="1016" spans="12:12" x14ac:dyDescent="0.25">
      <c r="L1016"/>
    </row>
    <row r="1017" spans="12:12" x14ac:dyDescent="0.25">
      <c r="L1017"/>
    </row>
    <row r="1018" spans="12:12" x14ac:dyDescent="0.25">
      <c r="L1018"/>
    </row>
    <row r="1019" spans="12:12" x14ac:dyDescent="0.25">
      <c r="L1019"/>
    </row>
    <row r="1020" spans="12:12" x14ac:dyDescent="0.25">
      <c r="L1020"/>
    </row>
    <row r="1021" spans="12:12" x14ac:dyDescent="0.25">
      <c r="L1021"/>
    </row>
    <row r="1022" spans="12:12" x14ac:dyDescent="0.25">
      <c r="L1022"/>
    </row>
    <row r="1023" spans="12:12" x14ac:dyDescent="0.25">
      <c r="L1023"/>
    </row>
    <row r="1024" spans="12:12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</sheetData>
  <pageMargins left="0.5" right="0.5" top="1" bottom="1" header="0.5" footer="0.5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43"/>
  <sheetViews>
    <sheetView topLeftCell="A30" workbookViewId="0">
      <selection activeCell="C35" sqref="C35"/>
    </sheetView>
    <sheetView topLeftCell="A26" workbookViewId="1">
      <selection activeCell="C38" sqref="C38"/>
    </sheetView>
    <sheetView workbookViewId="2">
      <selection activeCell="D43" sqref="D43"/>
    </sheetView>
    <sheetView topLeftCell="A26" workbookViewId="3">
      <selection activeCell="C44" sqref="C44"/>
    </sheetView>
  </sheetViews>
  <sheetFormatPr defaultRowHeight="13.2" x14ac:dyDescent="0.25"/>
  <cols>
    <col min="6" max="6" width="11.6640625" bestFit="1" customWidth="1"/>
  </cols>
  <sheetData>
    <row r="5" spans="1:26" ht="13.8" x14ac:dyDescent="0.25">
      <c r="A5" s="134"/>
      <c r="G5" s="134"/>
      <c r="K5" s="134"/>
      <c r="O5" s="134"/>
      <c r="S5" s="134"/>
      <c r="W5" s="134"/>
    </row>
    <row r="6" spans="1:26" x14ac:dyDescent="0.25">
      <c r="A6" s="3"/>
      <c r="B6" s="1" t="s">
        <v>74</v>
      </c>
      <c r="D6" s="1" t="s">
        <v>156</v>
      </c>
      <c r="G6" s="3"/>
      <c r="H6" s="1"/>
      <c r="K6" s="3"/>
      <c r="L6" s="1"/>
      <c r="O6" s="3"/>
      <c r="P6" s="1"/>
      <c r="S6" s="3"/>
      <c r="T6" s="1"/>
      <c r="W6" s="3"/>
      <c r="X6" s="1"/>
    </row>
    <row r="7" spans="1:26" x14ac:dyDescent="0.25">
      <c r="A7" s="5" t="s">
        <v>12</v>
      </c>
      <c r="B7" s="6" t="s">
        <v>21</v>
      </c>
      <c r="C7" s="6" t="s">
        <v>22</v>
      </c>
      <c r="D7" s="6" t="s">
        <v>21</v>
      </c>
      <c r="E7" s="6" t="s">
        <v>22</v>
      </c>
      <c r="F7" s="6" t="s">
        <v>46</v>
      </c>
      <c r="G7" s="5"/>
      <c r="H7" s="6"/>
      <c r="I7" s="6"/>
      <c r="J7" s="6"/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</row>
    <row r="8" spans="1:26" x14ac:dyDescent="0.25">
      <c r="A8" s="10">
        <v>1</v>
      </c>
      <c r="B8" s="11">
        <v>12353</v>
      </c>
      <c r="C8" s="11">
        <v>11113</v>
      </c>
      <c r="D8" s="11">
        <v>-1</v>
      </c>
      <c r="E8" s="11"/>
      <c r="F8" s="25">
        <f>+C8-B8+E8-D8</f>
        <v>-1239</v>
      </c>
      <c r="G8" s="10"/>
      <c r="H8" s="11"/>
      <c r="I8" s="11"/>
      <c r="J8" s="25"/>
      <c r="K8" s="10"/>
      <c r="L8" s="11"/>
      <c r="M8" s="11"/>
      <c r="N8" s="25"/>
      <c r="O8" s="10"/>
      <c r="P8" s="11"/>
      <c r="Q8" s="11"/>
      <c r="R8" s="25"/>
      <c r="S8" s="10"/>
      <c r="T8" s="11"/>
      <c r="U8" s="11"/>
      <c r="V8" s="25"/>
      <c r="W8" s="10"/>
      <c r="X8" s="11"/>
      <c r="Y8" s="11"/>
      <c r="Z8" s="25"/>
    </row>
    <row r="9" spans="1:26" x14ac:dyDescent="0.25">
      <c r="A9" s="10">
        <v>2</v>
      </c>
      <c r="B9" s="11">
        <v>12672</v>
      </c>
      <c r="C9" s="11">
        <v>11039</v>
      </c>
      <c r="D9" s="11"/>
      <c r="E9" s="11"/>
      <c r="F9" s="25">
        <f t="shared" ref="F9:F38" si="0">+C9-B9+E9-D9</f>
        <v>-1633</v>
      </c>
      <c r="G9" s="10"/>
      <c r="H9" s="11"/>
      <c r="I9" s="11"/>
      <c r="J9" s="25"/>
      <c r="K9" s="10"/>
      <c r="L9" s="11"/>
      <c r="M9" s="11"/>
      <c r="N9" s="25"/>
      <c r="O9" s="10"/>
      <c r="P9" s="11"/>
      <c r="Q9" s="11"/>
      <c r="R9" s="25"/>
      <c r="S9" s="10"/>
      <c r="T9" s="11"/>
      <c r="U9" s="11"/>
      <c r="V9" s="25"/>
      <c r="W9" s="10"/>
      <c r="X9" s="11"/>
      <c r="Y9" s="11"/>
      <c r="Z9" s="25"/>
    </row>
    <row r="10" spans="1:26" x14ac:dyDescent="0.25">
      <c r="A10" s="10">
        <v>3</v>
      </c>
      <c r="B10" s="11">
        <v>12650</v>
      </c>
      <c r="C10" s="11">
        <v>11039</v>
      </c>
      <c r="D10" s="11">
        <v>-1</v>
      </c>
      <c r="E10" s="11"/>
      <c r="F10" s="25">
        <f t="shared" si="0"/>
        <v>-1610</v>
      </c>
      <c r="G10" s="10"/>
      <c r="H10" s="11"/>
      <c r="I10" s="11"/>
      <c r="J10" s="25"/>
      <c r="K10" s="10"/>
      <c r="L10" s="11"/>
      <c r="M10" s="11"/>
      <c r="N10" s="25"/>
      <c r="O10" s="10"/>
      <c r="P10" s="11"/>
      <c r="Q10" s="11"/>
      <c r="R10" s="25"/>
      <c r="S10" s="10"/>
      <c r="T10" s="11"/>
      <c r="U10" s="11"/>
      <c r="V10" s="25"/>
      <c r="W10" s="10"/>
      <c r="X10" s="11"/>
      <c r="Y10" s="11"/>
      <c r="Z10" s="25"/>
    </row>
    <row r="11" spans="1:26" x14ac:dyDescent="0.25">
      <c r="A11" s="10">
        <v>4</v>
      </c>
      <c r="B11" s="11">
        <v>12883</v>
      </c>
      <c r="C11" s="11">
        <v>11039</v>
      </c>
      <c r="D11" s="11">
        <v>-2</v>
      </c>
      <c r="E11" s="11"/>
      <c r="F11" s="25">
        <f t="shared" si="0"/>
        <v>-1842</v>
      </c>
      <c r="G11" s="10"/>
      <c r="H11" s="11"/>
      <c r="I11" s="11"/>
      <c r="J11" s="25"/>
      <c r="K11" s="10"/>
      <c r="L11" s="11"/>
      <c r="M11" s="11"/>
      <c r="N11" s="25"/>
      <c r="O11" s="10"/>
      <c r="P11" s="11"/>
      <c r="Q11" s="11"/>
      <c r="R11" s="25"/>
      <c r="S11" s="10"/>
      <c r="T11" s="11"/>
      <c r="U11" s="11"/>
      <c r="V11" s="25"/>
      <c r="W11" s="10"/>
      <c r="X11" s="11"/>
      <c r="Y11" s="11"/>
      <c r="Z11" s="25"/>
    </row>
    <row r="12" spans="1:26" x14ac:dyDescent="0.25">
      <c r="A12" s="10">
        <v>5</v>
      </c>
      <c r="B12" s="11">
        <v>13332</v>
      </c>
      <c r="C12" s="11">
        <v>11039</v>
      </c>
      <c r="D12" s="11">
        <v>-455</v>
      </c>
      <c r="E12" s="11"/>
      <c r="F12" s="25">
        <f t="shared" si="0"/>
        <v>-1838</v>
      </c>
      <c r="G12" s="10"/>
      <c r="H12" s="11"/>
      <c r="I12" s="11"/>
      <c r="J12" s="25"/>
      <c r="K12" s="10"/>
      <c r="L12" s="11"/>
      <c r="M12" s="11"/>
      <c r="N12" s="25"/>
      <c r="O12" s="10"/>
      <c r="P12" s="11"/>
      <c r="Q12" s="11"/>
      <c r="R12" s="25"/>
      <c r="S12" s="10"/>
      <c r="T12" s="11"/>
      <c r="U12" s="11"/>
      <c r="V12" s="25"/>
      <c r="W12" s="10"/>
      <c r="X12" s="11"/>
      <c r="Y12" s="11"/>
      <c r="Z12" s="25"/>
    </row>
    <row r="13" spans="1:26" x14ac:dyDescent="0.25">
      <c r="A13" s="10">
        <v>6</v>
      </c>
      <c r="B13" s="11">
        <v>13796</v>
      </c>
      <c r="C13" s="11">
        <v>11039</v>
      </c>
      <c r="D13" s="11">
        <v>-611</v>
      </c>
      <c r="E13" s="11"/>
      <c r="F13" s="25">
        <f t="shared" si="0"/>
        <v>-2146</v>
      </c>
      <c r="G13" s="10"/>
      <c r="H13" s="11"/>
      <c r="I13" s="11"/>
      <c r="J13" s="25"/>
      <c r="K13" s="10"/>
      <c r="L13" s="11"/>
      <c r="M13" s="11"/>
      <c r="N13" s="25"/>
      <c r="O13" s="10"/>
      <c r="P13" s="11"/>
      <c r="Q13" s="11"/>
      <c r="R13" s="25"/>
      <c r="S13" s="10"/>
      <c r="T13" s="11"/>
      <c r="U13" s="11"/>
      <c r="V13" s="25"/>
      <c r="W13" s="10"/>
      <c r="X13" s="11"/>
      <c r="Y13" s="11"/>
      <c r="Z13" s="25"/>
    </row>
    <row r="14" spans="1:26" x14ac:dyDescent="0.25">
      <c r="A14" s="10">
        <v>7</v>
      </c>
      <c r="B14" s="11">
        <v>13804</v>
      </c>
      <c r="C14" s="11">
        <v>11039</v>
      </c>
      <c r="D14" s="11">
        <v>-497</v>
      </c>
      <c r="E14" s="11"/>
      <c r="F14" s="25">
        <f t="shared" si="0"/>
        <v>-2268</v>
      </c>
      <c r="G14" s="10"/>
      <c r="H14" s="11"/>
      <c r="I14" s="11"/>
      <c r="J14" s="25"/>
      <c r="K14" s="10"/>
      <c r="L14" s="11"/>
      <c r="M14" s="11"/>
      <c r="N14" s="25"/>
      <c r="O14" s="10"/>
      <c r="P14" s="11"/>
      <c r="Q14" s="11"/>
      <c r="R14" s="25"/>
      <c r="S14" s="10"/>
      <c r="T14" s="11"/>
      <c r="U14" s="11"/>
      <c r="V14" s="25"/>
      <c r="W14" s="10"/>
      <c r="X14" s="11"/>
      <c r="Y14" s="11"/>
      <c r="Z14" s="25"/>
    </row>
    <row r="15" spans="1:26" x14ac:dyDescent="0.25">
      <c r="A15" s="10">
        <v>8</v>
      </c>
      <c r="B15" s="11">
        <v>13728</v>
      </c>
      <c r="C15" s="11">
        <v>11039</v>
      </c>
      <c r="D15" s="11">
        <v>-514</v>
      </c>
      <c r="E15" s="11"/>
      <c r="F15" s="25">
        <f t="shared" si="0"/>
        <v>-2175</v>
      </c>
      <c r="G15" s="10"/>
      <c r="H15" s="11"/>
      <c r="I15" s="11"/>
      <c r="J15" s="25"/>
      <c r="K15" s="10"/>
      <c r="L15" s="11"/>
      <c r="M15" s="11"/>
      <c r="N15" s="25"/>
      <c r="O15" s="10"/>
      <c r="P15" s="11"/>
      <c r="Q15" s="11"/>
      <c r="R15" s="25"/>
      <c r="S15" s="10"/>
      <c r="T15" s="11"/>
      <c r="U15" s="11"/>
      <c r="V15" s="25"/>
      <c r="W15" s="10"/>
      <c r="X15" s="11"/>
      <c r="Y15" s="11"/>
      <c r="Z15" s="25"/>
    </row>
    <row r="16" spans="1:26" x14ac:dyDescent="0.25">
      <c r="A16" s="10">
        <v>9</v>
      </c>
      <c r="B16" s="11">
        <v>13407</v>
      </c>
      <c r="C16" s="11">
        <v>10537</v>
      </c>
      <c r="D16" s="11">
        <v>-601</v>
      </c>
      <c r="E16" s="11"/>
      <c r="F16" s="25">
        <f t="shared" si="0"/>
        <v>-2269</v>
      </c>
      <c r="G16" s="10"/>
      <c r="H16" s="11"/>
      <c r="I16" s="11"/>
      <c r="J16" s="25"/>
      <c r="K16" s="10"/>
      <c r="L16" s="11"/>
      <c r="M16" s="11"/>
      <c r="N16" s="25"/>
      <c r="O16" s="10"/>
      <c r="P16" s="11"/>
      <c r="Q16" s="11"/>
      <c r="R16" s="25"/>
      <c r="S16" s="10"/>
      <c r="T16" s="11"/>
      <c r="U16" s="11"/>
      <c r="V16" s="25"/>
      <c r="W16" s="10"/>
      <c r="X16" s="11"/>
      <c r="Y16" s="11"/>
      <c r="Z16" s="25"/>
    </row>
    <row r="17" spans="1:26" x14ac:dyDescent="0.25">
      <c r="A17" s="10">
        <v>10</v>
      </c>
      <c r="B17" s="11">
        <v>13410</v>
      </c>
      <c r="C17" s="11">
        <v>10537</v>
      </c>
      <c r="D17" s="11">
        <v>-639</v>
      </c>
      <c r="E17" s="11"/>
      <c r="F17" s="25">
        <f t="shared" si="0"/>
        <v>-2234</v>
      </c>
      <c r="G17" s="10"/>
      <c r="H17" s="11"/>
      <c r="I17" s="11"/>
      <c r="J17" s="25"/>
      <c r="K17" s="10"/>
      <c r="L17" s="11"/>
      <c r="M17" s="11"/>
      <c r="N17" s="25"/>
      <c r="O17" s="10"/>
      <c r="P17" s="11"/>
      <c r="Q17" s="11"/>
      <c r="R17" s="25"/>
      <c r="S17" s="10"/>
      <c r="T17" s="11"/>
      <c r="U17" s="11"/>
      <c r="V17" s="25"/>
      <c r="W17" s="10"/>
      <c r="X17" s="11"/>
      <c r="Y17" s="11"/>
      <c r="Z17" s="25"/>
    </row>
    <row r="18" spans="1:26" x14ac:dyDescent="0.25">
      <c r="A18" s="10">
        <v>11</v>
      </c>
      <c r="B18" s="11">
        <v>13165</v>
      </c>
      <c r="C18" s="11">
        <v>11039</v>
      </c>
      <c r="D18" s="11">
        <v>-566</v>
      </c>
      <c r="E18" s="11"/>
      <c r="F18" s="25">
        <f t="shared" si="0"/>
        <v>-1560</v>
      </c>
      <c r="G18" s="10"/>
      <c r="H18" s="11"/>
      <c r="I18" s="11"/>
      <c r="J18" s="25"/>
      <c r="K18" s="10"/>
      <c r="L18" s="11"/>
      <c r="M18" s="11"/>
      <c r="N18" s="25"/>
      <c r="O18" s="10"/>
      <c r="P18" s="11"/>
      <c r="Q18" s="11"/>
      <c r="R18" s="25"/>
      <c r="S18" s="10"/>
      <c r="T18" s="11"/>
      <c r="U18" s="11"/>
      <c r="V18" s="25"/>
      <c r="W18" s="10"/>
      <c r="X18" s="11"/>
      <c r="Y18" s="11"/>
      <c r="Z18" s="25"/>
    </row>
    <row r="19" spans="1:26" x14ac:dyDescent="0.25">
      <c r="A19" s="10">
        <v>12</v>
      </c>
      <c r="B19" s="11"/>
      <c r="C19" s="11"/>
      <c r="D19" s="11"/>
      <c r="E19" s="11"/>
      <c r="F19" s="25">
        <f t="shared" si="0"/>
        <v>0</v>
      </c>
      <c r="G19" s="10"/>
      <c r="H19" s="11"/>
      <c r="I19" s="11"/>
      <c r="J19" s="25"/>
      <c r="K19" s="10"/>
      <c r="L19" s="11"/>
      <c r="M19" s="11"/>
      <c r="N19" s="25"/>
      <c r="O19" s="10"/>
      <c r="P19" s="11"/>
      <c r="Q19" s="11"/>
      <c r="R19" s="25"/>
      <c r="S19" s="10"/>
      <c r="T19" s="11"/>
      <c r="U19" s="11"/>
      <c r="V19" s="25"/>
      <c r="W19" s="10"/>
      <c r="X19" s="11"/>
      <c r="Y19" s="11"/>
      <c r="Z19" s="25"/>
    </row>
    <row r="20" spans="1:26" x14ac:dyDescent="0.25">
      <c r="A20" s="10">
        <v>13</v>
      </c>
      <c r="B20" s="11"/>
      <c r="C20" s="11"/>
      <c r="D20" s="11"/>
      <c r="E20" s="11"/>
      <c r="F20" s="25">
        <f t="shared" si="0"/>
        <v>0</v>
      </c>
      <c r="G20" s="10"/>
      <c r="H20" s="11"/>
      <c r="I20" s="11"/>
      <c r="J20" s="25"/>
      <c r="K20" s="10"/>
      <c r="L20" s="11"/>
      <c r="M20" s="11"/>
      <c r="N20" s="25"/>
      <c r="O20" s="10"/>
      <c r="P20" s="11"/>
      <c r="Q20" s="11"/>
      <c r="R20" s="25"/>
      <c r="S20" s="10"/>
      <c r="T20" s="11"/>
      <c r="U20" s="11"/>
      <c r="V20" s="25"/>
      <c r="W20" s="10"/>
      <c r="X20" s="11"/>
      <c r="Y20" s="11"/>
      <c r="Z20" s="25"/>
    </row>
    <row r="21" spans="1:26" x14ac:dyDescent="0.25">
      <c r="A21" s="10">
        <v>14</v>
      </c>
      <c r="B21" s="11"/>
      <c r="C21" s="11"/>
      <c r="D21" s="11"/>
      <c r="E21" s="11"/>
      <c r="F21" s="25">
        <f t="shared" si="0"/>
        <v>0</v>
      </c>
      <c r="G21" s="10"/>
      <c r="H21" s="11"/>
      <c r="I21" s="11"/>
      <c r="J21" s="25"/>
      <c r="K21" s="10"/>
      <c r="L21" s="11"/>
      <c r="M21" s="11"/>
      <c r="N21" s="25"/>
      <c r="O21" s="10"/>
      <c r="P21" s="11"/>
      <c r="Q21" s="11"/>
      <c r="R21" s="25"/>
      <c r="S21" s="10"/>
      <c r="T21" s="11"/>
      <c r="U21" s="11"/>
      <c r="V21" s="25"/>
      <c r="W21" s="10"/>
      <c r="X21" s="11"/>
      <c r="Y21" s="11"/>
      <c r="Z21" s="25"/>
    </row>
    <row r="22" spans="1:26" x14ac:dyDescent="0.25">
      <c r="A22" s="10">
        <v>15</v>
      </c>
      <c r="B22" s="11"/>
      <c r="C22" s="11"/>
      <c r="D22" s="11"/>
      <c r="E22" s="11"/>
      <c r="F22" s="25">
        <f t="shared" si="0"/>
        <v>0</v>
      </c>
      <c r="G22" s="10"/>
      <c r="H22" s="11"/>
      <c r="I22" s="11"/>
      <c r="J22" s="25"/>
      <c r="K22" s="10"/>
      <c r="L22" s="11"/>
      <c r="M22" s="11"/>
      <c r="N22" s="25"/>
      <c r="O22" s="10"/>
      <c r="P22" s="11"/>
      <c r="Q22" s="11"/>
      <c r="R22" s="25"/>
      <c r="S22" s="10"/>
      <c r="T22" s="11"/>
      <c r="U22" s="11"/>
      <c r="V22" s="25"/>
      <c r="W22" s="10"/>
      <c r="X22" s="11"/>
      <c r="Y22" s="11"/>
      <c r="Z22" s="25"/>
    </row>
    <row r="23" spans="1:26" x14ac:dyDescent="0.25">
      <c r="A23" s="10">
        <v>16</v>
      </c>
      <c r="B23" s="11"/>
      <c r="C23" s="11"/>
      <c r="D23" s="11"/>
      <c r="E23" s="11"/>
      <c r="F23" s="25">
        <f t="shared" si="0"/>
        <v>0</v>
      </c>
      <c r="G23" s="10"/>
      <c r="H23" s="11"/>
      <c r="I23" s="11"/>
      <c r="J23" s="25"/>
      <c r="K23" s="10"/>
      <c r="L23" s="11"/>
      <c r="M23" s="11"/>
      <c r="N23" s="25"/>
      <c r="O23" s="10"/>
      <c r="P23" s="11"/>
      <c r="Q23" s="11"/>
      <c r="R23" s="25"/>
      <c r="S23" s="10"/>
      <c r="T23" s="11"/>
      <c r="U23" s="11"/>
      <c r="V23" s="25"/>
      <c r="W23" s="10"/>
      <c r="X23" s="11"/>
      <c r="Y23" s="11"/>
      <c r="Z23" s="25"/>
    </row>
    <row r="24" spans="1:26" x14ac:dyDescent="0.25">
      <c r="A24" s="10">
        <v>17</v>
      </c>
      <c r="B24" s="11"/>
      <c r="C24" s="11"/>
      <c r="D24" s="11"/>
      <c r="E24" s="11"/>
      <c r="F24" s="25">
        <f t="shared" si="0"/>
        <v>0</v>
      </c>
      <c r="G24" s="10"/>
      <c r="H24" s="11"/>
      <c r="I24" s="11"/>
      <c r="J24" s="25"/>
      <c r="K24" s="10"/>
      <c r="L24" s="11"/>
      <c r="M24" s="11"/>
      <c r="N24" s="25"/>
      <c r="O24" s="10"/>
      <c r="P24" s="11"/>
      <c r="Q24" s="11"/>
      <c r="R24" s="25"/>
      <c r="S24" s="10"/>
      <c r="T24" s="11"/>
      <c r="U24" s="11"/>
      <c r="V24" s="25"/>
      <c r="W24" s="10"/>
      <c r="X24" s="11"/>
      <c r="Y24" s="11"/>
      <c r="Z24" s="25"/>
    </row>
    <row r="25" spans="1:26" x14ac:dyDescent="0.25">
      <c r="A25" s="10">
        <v>18</v>
      </c>
      <c r="B25" s="11"/>
      <c r="C25" s="11"/>
      <c r="D25" s="11"/>
      <c r="E25" s="11"/>
      <c r="F25" s="25">
        <f t="shared" si="0"/>
        <v>0</v>
      </c>
      <c r="G25" s="10"/>
      <c r="H25" s="11"/>
      <c r="I25" s="11"/>
      <c r="J25" s="25"/>
      <c r="K25" s="10"/>
      <c r="L25" s="11"/>
      <c r="M25" s="11"/>
      <c r="N25" s="25"/>
      <c r="O25" s="10"/>
      <c r="P25" s="11"/>
      <c r="Q25" s="11"/>
      <c r="R25" s="25"/>
      <c r="S25" s="10"/>
      <c r="T25" s="11"/>
      <c r="U25" s="11"/>
      <c r="V25" s="25"/>
      <c r="W25" s="10"/>
      <c r="X25" s="11"/>
      <c r="Y25" s="11"/>
      <c r="Z25" s="25"/>
    </row>
    <row r="26" spans="1:26" x14ac:dyDescent="0.25">
      <c r="A26" s="10">
        <v>19</v>
      </c>
      <c r="B26" s="11"/>
      <c r="C26" s="11"/>
      <c r="D26" s="11"/>
      <c r="E26" s="11"/>
      <c r="F26" s="25">
        <f t="shared" si="0"/>
        <v>0</v>
      </c>
      <c r="G26" s="10"/>
      <c r="H26" s="11"/>
      <c r="I26" s="11"/>
      <c r="J26" s="25"/>
      <c r="K26" s="10"/>
      <c r="L26" s="11"/>
      <c r="M26" s="11"/>
      <c r="N26" s="25"/>
      <c r="O26" s="10"/>
      <c r="P26" s="11"/>
      <c r="Q26" s="11"/>
      <c r="R26" s="25"/>
      <c r="S26" s="10"/>
      <c r="T26" s="11"/>
      <c r="U26" s="11"/>
      <c r="V26" s="25"/>
      <c r="W26" s="10"/>
      <c r="X26" s="11"/>
      <c r="Y26" s="11"/>
      <c r="Z26" s="25"/>
    </row>
    <row r="27" spans="1:26" x14ac:dyDescent="0.25">
      <c r="A27" s="10">
        <v>20</v>
      </c>
      <c r="B27" s="11"/>
      <c r="C27" s="11"/>
      <c r="D27" s="11"/>
      <c r="E27" s="11"/>
      <c r="F27" s="25">
        <f t="shared" si="0"/>
        <v>0</v>
      </c>
      <c r="G27" s="10"/>
      <c r="H27" s="11"/>
      <c r="I27" s="11"/>
      <c r="J27" s="25"/>
      <c r="K27" s="10"/>
      <c r="L27" s="11"/>
      <c r="M27" s="11"/>
      <c r="N27" s="25"/>
      <c r="O27" s="10"/>
      <c r="P27" s="11"/>
      <c r="Q27" s="11"/>
      <c r="R27" s="25"/>
      <c r="S27" s="10"/>
      <c r="T27" s="11"/>
      <c r="U27" s="11"/>
      <c r="V27" s="25"/>
      <c r="W27" s="10"/>
      <c r="X27" s="11"/>
      <c r="Y27" s="11"/>
      <c r="Z27" s="25"/>
    </row>
    <row r="28" spans="1:26" x14ac:dyDescent="0.25">
      <c r="A28" s="10">
        <v>21</v>
      </c>
      <c r="B28" s="11"/>
      <c r="C28" s="11"/>
      <c r="D28" s="11"/>
      <c r="E28" s="11"/>
      <c r="F28" s="25">
        <f t="shared" si="0"/>
        <v>0</v>
      </c>
      <c r="G28" s="10"/>
      <c r="H28" s="11"/>
      <c r="I28" s="11"/>
      <c r="J28" s="25"/>
      <c r="K28" s="10"/>
      <c r="L28" s="11"/>
      <c r="M28" s="11"/>
      <c r="N28" s="25"/>
      <c r="O28" s="10"/>
      <c r="P28" s="11"/>
      <c r="Q28" s="11"/>
      <c r="R28" s="25"/>
      <c r="S28" s="10"/>
      <c r="T28" s="11"/>
      <c r="U28" s="11"/>
      <c r="V28" s="25"/>
      <c r="W28" s="10"/>
      <c r="X28" s="11"/>
      <c r="Y28" s="11"/>
      <c r="Z28" s="25"/>
    </row>
    <row r="29" spans="1:26" x14ac:dyDescent="0.25">
      <c r="A29" s="10">
        <v>22</v>
      </c>
      <c r="B29" s="11"/>
      <c r="C29" s="11"/>
      <c r="D29" s="11"/>
      <c r="E29" s="11"/>
      <c r="F29" s="25">
        <f t="shared" si="0"/>
        <v>0</v>
      </c>
      <c r="G29" s="10"/>
      <c r="H29" s="11"/>
      <c r="I29" s="11"/>
      <c r="J29" s="25"/>
      <c r="K29" s="10"/>
      <c r="L29" s="11"/>
      <c r="M29" s="11"/>
      <c r="N29" s="25"/>
      <c r="O29" s="10"/>
      <c r="P29" s="11"/>
      <c r="Q29" s="11"/>
      <c r="R29" s="25"/>
      <c r="S29" s="10"/>
      <c r="T29" s="11"/>
      <c r="U29" s="11"/>
      <c r="V29" s="25"/>
      <c r="W29" s="10"/>
      <c r="X29" s="11"/>
      <c r="Y29" s="11"/>
      <c r="Z29" s="25"/>
    </row>
    <row r="30" spans="1:26" x14ac:dyDescent="0.25">
      <c r="A30" s="10">
        <v>23</v>
      </c>
      <c r="B30" s="11"/>
      <c r="C30" s="11"/>
      <c r="D30" s="11"/>
      <c r="E30" s="11"/>
      <c r="F30" s="25">
        <f t="shared" si="0"/>
        <v>0</v>
      </c>
      <c r="G30" s="10"/>
      <c r="H30" s="11"/>
      <c r="I30" s="11"/>
      <c r="J30" s="25"/>
      <c r="K30" s="10"/>
      <c r="L30" s="11"/>
      <c r="M30" s="11"/>
      <c r="N30" s="25"/>
      <c r="O30" s="10"/>
      <c r="P30" s="11"/>
      <c r="Q30" s="11"/>
      <c r="R30" s="25"/>
      <c r="S30" s="10"/>
      <c r="T30" s="11"/>
      <c r="U30" s="11"/>
      <c r="V30" s="25"/>
      <c r="W30" s="10"/>
      <c r="X30" s="11"/>
      <c r="Y30" s="11"/>
      <c r="Z30" s="25"/>
    </row>
    <row r="31" spans="1:26" x14ac:dyDescent="0.25">
      <c r="A31" s="10">
        <v>24</v>
      </c>
      <c r="B31" s="11"/>
      <c r="C31" s="11"/>
      <c r="D31" s="11"/>
      <c r="E31" s="11"/>
      <c r="F31" s="25">
        <f t="shared" si="0"/>
        <v>0</v>
      </c>
      <c r="G31" s="10"/>
      <c r="H31" s="11"/>
      <c r="I31" s="11"/>
      <c r="J31" s="25"/>
      <c r="K31" s="10"/>
      <c r="L31" s="11"/>
      <c r="M31" s="11"/>
      <c r="N31" s="25"/>
      <c r="O31" s="10"/>
      <c r="P31" s="11"/>
      <c r="Q31" s="11"/>
      <c r="R31" s="25"/>
      <c r="S31" s="10"/>
      <c r="T31" s="11"/>
      <c r="U31" s="11"/>
      <c r="V31" s="25"/>
      <c r="W31" s="10"/>
      <c r="X31" s="11"/>
      <c r="Y31" s="11"/>
      <c r="Z31" s="25"/>
    </row>
    <row r="32" spans="1:26" x14ac:dyDescent="0.25">
      <c r="A32" s="10">
        <v>25</v>
      </c>
      <c r="B32" s="11"/>
      <c r="C32" s="11"/>
      <c r="D32" s="11"/>
      <c r="E32" s="11"/>
      <c r="F32" s="25">
        <f t="shared" si="0"/>
        <v>0</v>
      </c>
      <c r="G32" s="10"/>
      <c r="H32" s="11"/>
      <c r="I32" s="11"/>
      <c r="J32" s="25"/>
      <c r="K32" s="10"/>
      <c r="L32" s="11"/>
      <c r="M32" s="11"/>
      <c r="N32" s="25"/>
      <c r="O32" s="10"/>
      <c r="P32" s="11"/>
      <c r="Q32" s="11"/>
      <c r="R32" s="25"/>
      <c r="S32" s="10"/>
      <c r="T32" s="11"/>
      <c r="U32" s="11"/>
      <c r="V32" s="25"/>
      <c r="W32" s="10"/>
      <c r="X32" s="11"/>
      <c r="Y32" s="11"/>
      <c r="Z32" s="25"/>
    </row>
    <row r="33" spans="1:26" x14ac:dyDescent="0.25">
      <c r="A33" s="10">
        <v>26</v>
      </c>
      <c r="B33" s="11"/>
      <c r="C33" s="11"/>
      <c r="D33" s="11"/>
      <c r="E33" s="11"/>
      <c r="F33" s="25">
        <f t="shared" si="0"/>
        <v>0</v>
      </c>
      <c r="G33" s="10"/>
      <c r="H33" s="11"/>
      <c r="I33" s="11"/>
      <c r="J33" s="25"/>
      <c r="K33" s="10"/>
      <c r="L33" s="11"/>
      <c r="M33" s="11"/>
      <c r="N33" s="25"/>
      <c r="O33" s="10"/>
      <c r="P33" s="11"/>
      <c r="Q33" s="11"/>
      <c r="R33" s="25"/>
      <c r="S33" s="10"/>
      <c r="T33" s="11"/>
      <c r="U33" s="11"/>
      <c r="V33" s="25"/>
      <c r="W33" s="10"/>
      <c r="X33" s="11"/>
      <c r="Y33" s="11"/>
      <c r="Z33" s="25"/>
    </row>
    <row r="34" spans="1:26" x14ac:dyDescent="0.25">
      <c r="A34" s="10">
        <v>27</v>
      </c>
      <c r="B34" s="11"/>
      <c r="C34" s="11"/>
      <c r="D34" s="11"/>
      <c r="E34" s="11"/>
      <c r="F34" s="25">
        <f t="shared" si="0"/>
        <v>0</v>
      </c>
      <c r="G34" s="10"/>
      <c r="H34" s="11"/>
      <c r="I34" s="11"/>
      <c r="J34" s="25"/>
      <c r="K34" s="10"/>
      <c r="L34" s="11"/>
      <c r="M34" s="11"/>
      <c r="N34" s="25"/>
      <c r="O34" s="10"/>
      <c r="P34" s="11"/>
      <c r="Q34" s="11"/>
      <c r="R34" s="25"/>
      <c r="S34" s="10"/>
      <c r="T34" s="11"/>
      <c r="U34" s="11"/>
      <c r="V34" s="25"/>
      <c r="W34" s="10"/>
      <c r="X34" s="11"/>
      <c r="Y34" s="11"/>
      <c r="Z34" s="25"/>
    </row>
    <row r="35" spans="1:26" x14ac:dyDescent="0.25">
      <c r="A35" s="10">
        <v>28</v>
      </c>
      <c r="B35" s="11"/>
      <c r="C35" s="11"/>
      <c r="D35" s="11"/>
      <c r="E35" s="11"/>
      <c r="F35" s="25">
        <f t="shared" si="0"/>
        <v>0</v>
      </c>
      <c r="G35" s="10"/>
      <c r="H35" s="11"/>
      <c r="I35" s="11"/>
      <c r="J35" s="25"/>
      <c r="K35" s="10"/>
      <c r="L35" s="11"/>
      <c r="M35" s="11"/>
      <c r="N35" s="25"/>
      <c r="O35" s="10"/>
      <c r="P35" s="11"/>
      <c r="Q35" s="11"/>
      <c r="R35" s="25"/>
      <c r="S35" s="10"/>
      <c r="T35" s="11"/>
      <c r="U35" s="11"/>
      <c r="V35" s="25"/>
      <c r="W35" s="10"/>
      <c r="X35" s="11"/>
      <c r="Y35" s="11"/>
      <c r="Z35" s="25"/>
    </row>
    <row r="36" spans="1:26" x14ac:dyDescent="0.25">
      <c r="A36" s="10">
        <v>29</v>
      </c>
      <c r="B36" s="11"/>
      <c r="C36" s="11"/>
      <c r="D36" s="11"/>
      <c r="E36" s="11"/>
      <c r="F36" s="25">
        <f t="shared" si="0"/>
        <v>0</v>
      </c>
      <c r="G36" s="10"/>
      <c r="H36" s="11"/>
      <c r="I36" s="11"/>
      <c r="J36" s="25"/>
      <c r="K36" s="10"/>
      <c r="L36" s="11"/>
      <c r="M36" s="11"/>
      <c r="N36" s="25"/>
      <c r="O36" s="10"/>
      <c r="P36" s="11"/>
      <c r="Q36" s="11"/>
      <c r="R36" s="25"/>
      <c r="S36" s="10"/>
      <c r="T36" s="11"/>
      <c r="U36" s="11"/>
      <c r="V36" s="25"/>
      <c r="W36" s="10"/>
      <c r="X36" s="11"/>
      <c r="Y36" s="11"/>
      <c r="Z36" s="25"/>
    </row>
    <row r="37" spans="1:26" x14ac:dyDescent="0.25">
      <c r="A37" s="10">
        <v>30</v>
      </c>
      <c r="B37" s="11"/>
      <c r="C37" s="11"/>
      <c r="D37" s="11"/>
      <c r="E37" s="11"/>
      <c r="F37" s="25">
        <f t="shared" si="0"/>
        <v>0</v>
      </c>
      <c r="G37" s="10"/>
      <c r="H37" s="11"/>
      <c r="I37" s="11"/>
      <c r="J37" s="25"/>
      <c r="K37" s="10"/>
      <c r="L37" s="11"/>
      <c r="M37" s="11"/>
      <c r="N37" s="25"/>
      <c r="O37" s="10"/>
      <c r="P37" s="11"/>
      <c r="Q37" s="11"/>
      <c r="R37" s="25"/>
      <c r="S37" s="10"/>
      <c r="T37" s="11"/>
      <c r="U37" s="11"/>
      <c r="V37" s="25"/>
      <c r="W37" s="10"/>
      <c r="X37" s="11"/>
      <c r="Y37" s="11"/>
      <c r="Z37" s="25"/>
    </row>
    <row r="38" spans="1:26" x14ac:dyDescent="0.25">
      <c r="A38" s="10">
        <v>31</v>
      </c>
      <c r="B38" s="11"/>
      <c r="C38" s="11"/>
      <c r="D38" s="11"/>
      <c r="E38" s="11"/>
      <c r="F38" s="25">
        <f t="shared" si="0"/>
        <v>0</v>
      </c>
      <c r="G38" s="10"/>
      <c r="H38" s="11"/>
      <c r="I38" s="11"/>
      <c r="J38" s="25"/>
      <c r="K38" s="10"/>
      <c r="L38" s="11"/>
      <c r="M38" s="11"/>
      <c r="N38" s="25"/>
      <c r="O38" s="10"/>
      <c r="P38" s="11"/>
      <c r="Q38" s="11"/>
      <c r="R38" s="25"/>
      <c r="S38" s="10"/>
      <c r="T38" s="11"/>
      <c r="U38" s="11"/>
      <c r="V38" s="25"/>
      <c r="W38" s="10"/>
      <c r="X38" s="11"/>
      <c r="Y38" s="11"/>
      <c r="Z38" s="25"/>
    </row>
    <row r="39" spans="1:26" x14ac:dyDescent="0.25">
      <c r="A39" s="10"/>
      <c r="B39" s="11">
        <f>SUM(B8:B38)</f>
        <v>145200</v>
      </c>
      <c r="C39" s="11">
        <f>SUM(C8:C38)</f>
        <v>120499</v>
      </c>
      <c r="D39" s="11">
        <f>SUM(D8:D38)</f>
        <v>-3887</v>
      </c>
      <c r="E39" s="11">
        <f>SUM(E8:E38)</f>
        <v>0</v>
      </c>
      <c r="F39" s="11">
        <f>SUM(F8:F38)</f>
        <v>-20814</v>
      </c>
      <c r="G39" s="10"/>
      <c r="H39" s="11"/>
      <c r="I39" s="11"/>
      <c r="J39" s="11"/>
      <c r="K39" s="10"/>
      <c r="L39" s="11"/>
      <c r="M39" s="11"/>
      <c r="N39" s="11"/>
      <c r="O39" s="10"/>
      <c r="P39" s="11"/>
      <c r="Q39" s="11"/>
      <c r="R39" s="11"/>
      <c r="S39" s="10"/>
      <c r="T39" s="11"/>
      <c r="U39" s="11"/>
      <c r="V39" s="11"/>
      <c r="W39" s="10"/>
      <c r="X39" s="11"/>
      <c r="Y39" s="11"/>
      <c r="Z39" s="11"/>
    </row>
    <row r="40" spans="1:26" x14ac:dyDescent="0.25">
      <c r="A40" s="26"/>
      <c r="C40" s="14"/>
      <c r="D40" s="14"/>
      <c r="E40" s="14"/>
      <c r="F40" s="106">
        <f>+summary!P11</f>
        <v>3.17</v>
      </c>
      <c r="G40" s="26"/>
      <c r="I40" s="14"/>
      <c r="J40" s="106"/>
      <c r="K40" s="26"/>
      <c r="M40" s="14"/>
      <c r="N40" s="106"/>
      <c r="O40" s="26"/>
      <c r="Q40" s="14"/>
      <c r="R40" s="106"/>
      <c r="S40" s="26"/>
      <c r="U40" s="14"/>
      <c r="V40" s="106"/>
      <c r="W40" s="26"/>
      <c r="Y40" s="14"/>
      <c r="Z40" s="106"/>
    </row>
    <row r="41" spans="1:26" x14ac:dyDescent="0.25">
      <c r="F41" s="138">
        <f>+F40*F39</f>
        <v>-65980.38</v>
      </c>
      <c r="J41" s="138"/>
      <c r="N41" s="138"/>
      <c r="R41" s="138"/>
      <c r="V41" s="138"/>
      <c r="Z41" s="138"/>
    </row>
    <row r="42" spans="1:26" x14ac:dyDescent="0.25">
      <c r="A42" s="57">
        <v>37042</v>
      </c>
      <c r="C42" s="15"/>
      <c r="D42" s="15"/>
      <c r="E42" s="15"/>
      <c r="F42" s="416">
        <v>691849.47</v>
      </c>
      <c r="G42" s="57"/>
      <c r="I42" s="15"/>
      <c r="J42" s="138"/>
      <c r="K42" s="57"/>
      <c r="M42" s="15"/>
      <c r="N42" s="138"/>
      <c r="O42" s="57"/>
      <c r="Q42" s="15"/>
      <c r="R42" s="138"/>
      <c r="S42" s="57"/>
      <c r="U42" s="15"/>
      <c r="V42" s="138"/>
      <c r="W42" s="57"/>
      <c r="Y42" s="15"/>
      <c r="Z42" s="138"/>
    </row>
    <row r="43" spans="1:26" x14ac:dyDescent="0.25">
      <c r="A43" s="57">
        <v>37053</v>
      </c>
      <c r="C43" s="48"/>
      <c r="D43" s="48"/>
      <c r="E43" s="48"/>
      <c r="F43" s="110">
        <f>+F42+F41</f>
        <v>625869.09</v>
      </c>
      <c r="G43" s="57"/>
      <c r="I43" s="48"/>
      <c r="J43" s="138"/>
      <c r="K43" s="57"/>
      <c r="M43" s="48"/>
      <c r="N43" s="138"/>
      <c r="O43" s="57"/>
      <c r="Q43" s="48"/>
      <c r="R43" s="138"/>
      <c r="S43" s="57"/>
      <c r="U43" s="48"/>
      <c r="V43" s="138"/>
      <c r="W43" s="57"/>
      <c r="Y43" s="48"/>
      <c r="Z43" s="13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workbookViewId="0">
      <selection activeCell="B7" sqref="B7"/>
    </sheetView>
    <sheetView workbookViewId="1">
      <selection activeCell="C10" sqref="C10"/>
    </sheetView>
    <sheetView topLeftCell="A2" workbookViewId="2">
      <selection activeCell="A23" sqref="A23"/>
    </sheetView>
    <sheetView workbookViewId="3">
      <selection activeCell="C23" sqref="C23"/>
    </sheetView>
  </sheetViews>
  <sheetFormatPr defaultColWidth="9.109375" defaultRowHeight="10.199999999999999" x14ac:dyDescent="0.2"/>
  <cols>
    <col min="1" max="3" width="9.109375" style="32"/>
    <col min="4" max="4" width="12.44140625" style="32" customWidth="1"/>
    <col min="5" max="16384" width="9.109375" style="32"/>
  </cols>
  <sheetData>
    <row r="4" spans="1:8" ht="13.2" x14ac:dyDescent="0.25">
      <c r="A4" s="34" t="s">
        <v>95</v>
      </c>
      <c r="B4" s="69"/>
      <c r="C4" s="293"/>
      <c r="D4" s="69"/>
    </row>
    <row r="5" spans="1:8" x14ac:dyDescent="0.2">
      <c r="B5" s="294" t="s">
        <v>21</v>
      </c>
      <c r="C5" s="294" t="s">
        <v>22</v>
      </c>
      <c r="D5" s="295" t="s">
        <v>52</v>
      </c>
    </row>
    <row r="6" spans="1:8" x14ac:dyDescent="0.2">
      <c r="A6" s="32">
        <v>1635</v>
      </c>
      <c r="B6" s="375">
        <v>-12949</v>
      </c>
      <c r="C6" s="80"/>
      <c r="D6" s="80">
        <f t="shared" ref="D6:D14" si="0">+C6-B6</f>
        <v>12949</v>
      </c>
    </row>
    <row r="7" spans="1:8" x14ac:dyDescent="0.2">
      <c r="A7" s="32">
        <v>3531</v>
      </c>
      <c r="B7" s="375">
        <f>-247170-23357</f>
        <v>-270527</v>
      </c>
      <c r="C7" s="80">
        <v>-169301</v>
      </c>
      <c r="D7" s="80">
        <f t="shared" si="0"/>
        <v>101226</v>
      </c>
    </row>
    <row r="8" spans="1:8" x14ac:dyDescent="0.2">
      <c r="A8" s="32">
        <v>60667</v>
      </c>
      <c r="B8" s="375">
        <f>-282423+27473</f>
        <v>-254950</v>
      </c>
      <c r="C8" s="80"/>
      <c r="D8" s="80">
        <f t="shared" si="0"/>
        <v>254950</v>
      </c>
      <c r="H8" s="255"/>
    </row>
    <row r="9" spans="1:8" x14ac:dyDescent="0.2">
      <c r="A9" s="32">
        <v>60749</v>
      </c>
      <c r="B9" s="369">
        <f>137298+46556</f>
        <v>183854</v>
      </c>
      <c r="C9" s="80">
        <v>-186868</v>
      </c>
      <c r="D9" s="80">
        <f t="shared" si="0"/>
        <v>-370722</v>
      </c>
      <c r="H9" s="255"/>
    </row>
    <row r="10" spans="1:8" x14ac:dyDescent="0.2">
      <c r="A10" s="32">
        <v>61206</v>
      </c>
      <c r="B10" s="80"/>
      <c r="C10" s="80"/>
      <c r="D10" s="80">
        <f t="shared" si="0"/>
        <v>0</v>
      </c>
      <c r="H10" s="255"/>
    </row>
    <row r="11" spans="1:8" x14ac:dyDescent="0.2">
      <c r="A11" s="32">
        <v>61334</v>
      </c>
      <c r="B11" s="375">
        <v>-54539</v>
      </c>
      <c r="C11" s="80"/>
      <c r="D11" s="80">
        <f t="shared" si="0"/>
        <v>54539</v>
      </c>
      <c r="H11" s="255"/>
    </row>
    <row r="12" spans="1:8" x14ac:dyDescent="0.2">
      <c r="A12" s="32">
        <v>62960</v>
      </c>
      <c r="B12" s="337"/>
      <c r="C12" s="80"/>
      <c r="D12" s="80">
        <f t="shared" si="0"/>
        <v>0</v>
      </c>
      <c r="H12" s="255"/>
    </row>
    <row r="13" spans="1:8" x14ac:dyDescent="0.2">
      <c r="A13" s="296"/>
      <c r="B13" s="80"/>
      <c r="C13" s="80"/>
      <c r="D13" s="80">
        <f t="shared" si="0"/>
        <v>0</v>
      </c>
      <c r="H13" s="255"/>
    </row>
    <row r="14" spans="1:8" x14ac:dyDescent="0.2">
      <c r="B14" s="80"/>
      <c r="C14" s="80"/>
      <c r="D14" s="80">
        <f t="shared" si="0"/>
        <v>0</v>
      </c>
      <c r="H14" s="255"/>
    </row>
    <row r="15" spans="1:8" x14ac:dyDescent="0.2">
      <c r="B15" s="80"/>
      <c r="C15" s="80"/>
      <c r="D15" s="80"/>
    </row>
    <row r="16" spans="1:8" x14ac:dyDescent="0.2">
      <c r="B16" s="80"/>
      <c r="C16" s="80"/>
      <c r="D16" s="80"/>
    </row>
    <row r="17" spans="1:5" x14ac:dyDescent="0.2">
      <c r="B17" s="69"/>
      <c r="C17" s="69"/>
      <c r="D17" s="71"/>
    </row>
    <row r="18" spans="1:5" x14ac:dyDescent="0.2">
      <c r="B18" s="69"/>
      <c r="C18" s="69"/>
      <c r="D18" s="69">
        <f>SUM(D6:D17)</f>
        <v>52942</v>
      </c>
    </row>
    <row r="19" spans="1:5" x14ac:dyDescent="0.2">
      <c r="A19" s="32" t="s">
        <v>86</v>
      </c>
      <c r="B19" s="69"/>
      <c r="C19" s="69"/>
      <c r="D19" s="73">
        <f>+summary!P11</f>
        <v>3.17</v>
      </c>
    </row>
    <row r="20" spans="1:5" x14ac:dyDescent="0.2">
      <c r="B20" s="69"/>
      <c r="C20" s="69"/>
      <c r="D20" s="75">
        <f>+D19*D18</f>
        <v>167826.13999999998</v>
      </c>
    </row>
    <row r="21" spans="1:5" x14ac:dyDescent="0.2">
      <c r="B21" s="69"/>
      <c r="C21" s="80"/>
      <c r="D21" s="300"/>
      <c r="E21" s="255"/>
    </row>
    <row r="22" spans="1:5" x14ac:dyDescent="0.2">
      <c r="A22" s="49">
        <v>37042</v>
      </c>
      <c r="B22" s="69"/>
      <c r="C22" s="80"/>
      <c r="D22" s="414">
        <v>1177095.58</v>
      </c>
      <c r="E22" s="255"/>
    </row>
    <row r="23" spans="1:5" x14ac:dyDescent="0.2">
      <c r="B23" s="69"/>
      <c r="C23" s="80"/>
      <c r="D23" s="300"/>
      <c r="E23" s="255"/>
    </row>
    <row r="24" spans="1:5" ht="10.8" thickBot="1" x14ac:dyDescent="0.25">
      <c r="A24" s="49">
        <v>37053</v>
      </c>
      <c r="B24" s="69"/>
      <c r="C24" s="69"/>
      <c r="D24" s="384">
        <f>+D22+D20</f>
        <v>1344921.72</v>
      </c>
      <c r="E24" s="255"/>
    </row>
    <row r="25" spans="1:5" ht="10.8" thickTop="1" x14ac:dyDescent="0.2">
      <c r="B25" s="69"/>
      <c r="C25" s="69"/>
      <c r="D25" s="69"/>
      <c r="E25" s="25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9"/>
  <sheetViews>
    <sheetView workbookViewId="0">
      <selection activeCell="B13" sqref="B13"/>
    </sheetView>
    <sheetView workbookViewId="1">
      <selection activeCell="B13" sqref="B13"/>
    </sheetView>
    <sheetView topLeftCell="A3" workbookViewId="2">
      <selection activeCell="B5" sqref="B5"/>
    </sheetView>
    <sheetView workbookViewId="3">
      <selection activeCell="B12" sqref="B12"/>
    </sheetView>
  </sheetViews>
  <sheetFormatPr defaultRowHeight="13.2" x14ac:dyDescent="0.25"/>
  <cols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88</v>
      </c>
      <c r="B3" s="88"/>
      <c r="C3" s="266"/>
      <c r="D3" s="88"/>
    </row>
    <row r="4" spans="1:13" x14ac:dyDescent="0.25">
      <c r="A4" s="87"/>
      <c r="B4" s="262" t="s">
        <v>21</v>
      </c>
      <c r="C4" s="262" t="s">
        <v>22</v>
      </c>
      <c r="D4" s="263" t="s">
        <v>52</v>
      </c>
    </row>
    <row r="5" spans="1:13" x14ac:dyDescent="0.25">
      <c r="A5" s="87">
        <v>9236</v>
      </c>
      <c r="B5" s="331">
        <v>-21114</v>
      </c>
      <c r="C5" s="90">
        <v>-20165</v>
      </c>
      <c r="D5" s="90">
        <f t="shared" ref="D5:D13" si="0">+C5-B5</f>
        <v>949</v>
      </c>
      <c r="E5" s="69"/>
      <c r="F5" s="70"/>
    </row>
    <row r="6" spans="1:13" x14ac:dyDescent="0.25">
      <c r="A6" s="87">
        <v>9238</v>
      </c>
      <c r="B6" s="331"/>
      <c r="C6" s="90"/>
      <c r="D6" s="90">
        <f t="shared" si="0"/>
        <v>0</v>
      </c>
      <c r="E6" s="287"/>
      <c r="F6" s="70"/>
      <c r="K6" s="65">
        <v>36531</v>
      </c>
      <c r="L6" t="s">
        <v>26</v>
      </c>
      <c r="M6">
        <v>0.5</v>
      </c>
    </row>
    <row r="7" spans="1:13" x14ac:dyDescent="0.25">
      <c r="A7" s="87">
        <v>56422</v>
      </c>
      <c r="B7" s="331">
        <v>-1139133</v>
      </c>
      <c r="C7" s="90">
        <v>-1048668</v>
      </c>
      <c r="D7" s="90">
        <f t="shared" si="0"/>
        <v>90465</v>
      </c>
      <c r="E7" s="287"/>
      <c r="F7" s="70"/>
    </row>
    <row r="8" spans="1:13" x14ac:dyDescent="0.25">
      <c r="A8" s="87">
        <v>58710</v>
      </c>
      <c r="B8" s="331">
        <v>-16556</v>
      </c>
      <c r="C8" s="90">
        <v>-726</v>
      </c>
      <c r="D8" s="90">
        <f t="shared" si="0"/>
        <v>15830</v>
      </c>
      <c r="E8" s="287"/>
      <c r="F8" s="70"/>
    </row>
    <row r="9" spans="1:13" x14ac:dyDescent="0.25">
      <c r="A9" s="87">
        <v>60921</v>
      </c>
      <c r="B9" s="331">
        <v>733695</v>
      </c>
      <c r="C9" s="90">
        <v>650060</v>
      </c>
      <c r="D9" s="90">
        <f t="shared" si="0"/>
        <v>-83635</v>
      </c>
      <c r="E9" s="287"/>
      <c r="F9" s="70"/>
    </row>
    <row r="10" spans="1:13" x14ac:dyDescent="0.25">
      <c r="A10" s="87">
        <v>78026</v>
      </c>
      <c r="B10" s="331">
        <v>4449</v>
      </c>
      <c r="C10" s="90">
        <v>26266</v>
      </c>
      <c r="D10" s="90">
        <f t="shared" si="0"/>
        <v>21817</v>
      </c>
      <c r="E10" s="287"/>
      <c r="F10" s="285"/>
    </row>
    <row r="11" spans="1:13" x14ac:dyDescent="0.25">
      <c r="A11" s="87">
        <v>500084</v>
      </c>
      <c r="B11" s="331">
        <v>-5860</v>
      </c>
      <c r="C11" s="90">
        <v>-11000</v>
      </c>
      <c r="D11" s="90">
        <f t="shared" si="0"/>
        <v>-5140</v>
      </c>
      <c r="E11" s="288"/>
      <c r="F11" s="285"/>
    </row>
    <row r="12" spans="1:13" x14ac:dyDescent="0.25">
      <c r="A12" s="358">
        <v>500085</v>
      </c>
      <c r="B12" s="90">
        <v>-1916</v>
      </c>
      <c r="C12" s="90"/>
      <c r="D12" s="90">
        <f t="shared" si="0"/>
        <v>1916</v>
      </c>
      <c r="E12" s="287"/>
      <c r="F12" s="285"/>
    </row>
    <row r="13" spans="1:13" x14ac:dyDescent="0.25">
      <c r="A13" s="87">
        <v>500097</v>
      </c>
      <c r="B13" s="361"/>
      <c r="C13" s="90"/>
      <c r="D13" s="90">
        <f t="shared" si="0"/>
        <v>0</v>
      </c>
      <c r="E13" s="287"/>
      <c r="F13" s="285"/>
    </row>
    <row r="14" spans="1:13" x14ac:dyDescent="0.25">
      <c r="A14" s="87"/>
      <c r="B14" s="90"/>
      <c r="C14" s="90"/>
      <c r="D14" s="90"/>
      <c r="E14" s="287"/>
      <c r="F14" s="285"/>
    </row>
    <row r="15" spans="1:13" x14ac:dyDescent="0.25">
      <c r="A15" s="87"/>
      <c r="B15" s="90"/>
      <c r="C15" s="90"/>
      <c r="D15" s="90"/>
      <c r="E15" s="287"/>
      <c r="F15" s="285"/>
    </row>
    <row r="16" spans="1:13" x14ac:dyDescent="0.25">
      <c r="A16" s="87"/>
      <c r="B16" s="88"/>
      <c r="C16" s="88"/>
      <c r="D16" s="94"/>
      <c r="E16" s="287"/>
      <c r="F16" s="285"/>
    </row>
    <row r="17" spans="1:7" x14ac:dyDescent="0.25">
      <c r="A17" s="87"/>
      <c r="B17" s="88"/>
      <c r="C17" s="88"/>
      <c r="D17" s="88">
        <f>SUM(D5:D16)</f>
        <v>42202</v>
      </c>
      <c r="E17" s="287"/>
      <c r="F17" s="285"/>
    </row>
    <row r="18" spans="1:7" x14ac:dyDescent="0.25">
      <c r="A18" s="87" t="s">
        <v>86</v>
      </c>
      <c r="B18" s="88"/>
      <c r="C18" s="88"/>
      <c r="D18" s="95">
        <f>+summary!P11</f>
        <v>3.17</v>
      </c>
      <c r="E18" s="289"/>
      <c r="F18" s="285"/>
    </row>
    <row r="19" spans="1:7" x14ac:dyDescent="0.25">
      <c r="A19" s="87"/>
      <c r="B19" s="88"/>
      <c r="C19" s="88"/>
      <c r="D19" s="96">
        <f>+D18*D17</f>
        <v>133780.34</v>
      </c>
      <c r="E19" s="209"/>
      <c r="F19" s="286"/>
    </row>
    <row r="20" spans="1:7" x14ac:dyDescent="0.25">
      <c r="A20" s="87"/>
      <c r="B20" s="88"/>
      <c r="C20" s="88"/>
      <c r="D20" s="96"/>
      <c r="E20" s="209"/>
      <c r="F20" s="74"/>
    </row>
    <row r="21" spans="1:7" x14ac:dyDescent="0.25">
      <c r="A21" s="99">
        <v>37042</v>
      </c>
      <c r="B21" s="88"/>
      <c r="C21" s="88"/>
      <c r="D21" s="418">
        <v>597578.71</v>
      </c>
      <c r="E21" s="209"/>
      <c r="F21" s="66"/>
    </row>
    <row r="22" spans="1:7" x14ac:dyDescent="0.25">
      <c r="A22" s="87"/>
      <c r="B22" s="88"/>
      <c r="C22" s="88"/>
      <c r="D22" s="336"/>
      <c r="E22" s="209"/>
      <c r="F22" s="66"/>
    </row>
    <row r="23" spans="1:7" ht="13.8" thickBot="1" x14ac:dyDescent="0.3">
      <c r="A23" s="99">
        <v>37053</v>
      </c>
      <c r="B23" s="88"/>
      <c r="C23" s="88"/>
      <c r="D23" s="359">
        <f>+D21+D19</f>
        <v>731359.04999999993</v>
      </c>
      <c r="E23" s="209"/>
      <c r="F23" s="66"/>
    </row>
    <row r="24" spans="1:7" ht="13.8" thickTop="1" x14ac:dyDescent="0.25">
      <c r="E24" s="290"/>
    </row>
    <row r="25" spans="1:7" x14ac:dyDescent="0.25">
      <c r="E25" s="290"/>
    </row>
    <row r="32" spans="1:7" x14ac:dyDescent="0.25">
      <c r="B32" s="69"/>
      <c r="C32" s="69"/>
      <c r="D32" s="69"/>
      <c r="E32" s="70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315"/>
      <c r="E36" s="69"/>
      <c r="F36" s="70"/>
      <c r="G36" s="32"/>
    </row>
    <row r="37" spans="1:7" x14ac:dyDescent="0.25">
      <c r="B37" s="69"/>
      <c r="C37" s="69"/>
      <c r="D37" s="315"/>
      <c r="E37" s="69"/>
      <c r="F37" s="70"/>
      <c r="G37" s="32"/>
    </row>
    <row r="38" spans="1:7" x14ac:dyDescent="0.25">
      <c r="B38" s="69"/>
      <c r="C38" s="69"/>
      <c r="D38" s="315"/>
      <c r="E38" s="69"/>
      <c r="F38" s="70"/>
      <c r="G38" s="32"/>
    </row>
    <row r="39" spans="1:7" x14ac:dyDescent="0.25">
      <c r="B39" s="69"/>
      <c r="C39" s="69"/>
      <c r="D39" s="315"/>
      <c r="E39" s="69"/>
      <c r="F39" s="70"/>
      <c r="G39" s="32"/>
    </row>
    <row r="40" spans="1:7" x14ac:dyDescent="0.25">
      <c r="B40" s="69"/>
      <c r="C40" s="69"/>
      <c r="D40" s="315"/>
      <c r="E40" s="69"/>
      <c r="F40" s="70"/>
      <c r="G40" s="32"/>
    </row>
    <row r="41" spans="1:7" x14ac:dyDescent="0.25">
      <c r="B41" s="69"/>
      <c r="C41" s="69"/>
      <c r="D41" s="315"/>
      <c r="E41" s="69"/>
      <c r="F41" s="70"/>
      <c r="G41" s="32"/>
    </row>
    <row r="42" spans="1:7" x14ac:dyDescent="0.25">
      <c r="B42" s="69"/>
      <c r="C42" s="69"/>
      <c r="D42" s="315"/>
      <c r="E42" s="69"/>
      <c r="F42" s="70"/>
      <c r="G42" s="32"/>
    </row>
    <row r="43" spans="1:7" x14ac:dyDescent="0.25">
      <c r="B43" s="69"/>
      <c r="C43" s="69"/>
      <c r="D43" s="315"/>
      <c r="E43" s="69"/>
      <c r="F43" s="70"/>
      <c r="G43" s="32"/>
    </row>
    <row r="44" spans="1:7" x14ac:dyDescent="0.25">
      <c r="B44" s="69"/>
      <c r="C44" s="69"/>
      <c r="D44" s="316"/>
      <c r="E44" s="287"/>
      <c r="F44" s="285"/>
      <c r="G44" s="206"/>
    </row>
    <row r="45" spans="1:7" x14ac:dyDescent="0.25">
      <c r="B45" s="69"/>
      <c r="C45" s="69"/>
      <c r="D45" s="316"/>
      <c r="E45" s="287"/>
      <c r="F45" s="285"/>
      <c r="G45" s="206"/>
    </row>
    <row r="46" spans="1:7" x14ac:dyDescent="0.25">
      <c r="A46" s="32"/>
      <c r="B46" s="69"/>
      <c r="C46" s="69"/>
      <c r="D46" s="287"/>
      <c r="E46" s="287"/>
      <c r="F46" s="285"/>
      <c r="G46" s="206"/>
    </row>
    <row r="47" spans="1:7" x14ac:dyDescent="0.25">
      <c r="A47" s="32"/>
      <c r="B47" s="69"/>
      <c r="C47" s="69"/>
      <c r="D47" s="289"/>
      <c r="E47" s="289"/>
      <c r="F47" s="285"/>
      <c r="G47" s="206"/>
    </row>
    <row r="48" spans="1:7" x14ac:dyDescent="0.25">
      <c r="B48" s="69"/>
      <c r="C48" s="69"/>
      <c r="D48" s="287"/>
      <c r="E48" s="287"/>
      <c r="F48" s="286"/>
      <c r="G48" s="206"/>
    </row>
    <row r="49" spans="1:7" x14ac:dyDescent="0.25">
      <c r="B49" s="69"/>
      <c r="C49" s="69"/>
      <c r="D49" s="287"/>
      <c r="E49" s="287"/>
      <c r="F49" s="286"/>
      <c r="G49" s="206"/>
    </row>
    <row r="50" spans="1:7" x14ac:dyDescent="0.25">
      <c r="C50" s="312"/>
      <c r="D50" s="312"/>
      <c r="E50" s="312"/>
      <c r="F50" s="313"/>
      <c r="G50" s="314"/>
    </row>
    <row r="51" spans="1:7" x14ac:dyDescent="0.25">
      <c r="A51" s="32"/>
      <c r="C51" s="312"/>
      <c r="D51" s="312"/>
      <c r="E51" s="312"/>
      <c r="F51" s="313"/>
    </row>
    <row r="52" spans="1:7" x14ac:dyDescent="0.25">
      <c r="A52" s="32"/>
      <c r="C52" s="312"/>
      <c r="D52" s="312"/>
      <c r="E52" s="312"/>
      <c r="F52" s="313"/>
    </row>
    <row r="53" spans="1:7" x14ac:dyDescent="0.25">
      <c r="A53" s="32"/>
      <c r="C53" s="312"/>
      <c r="D53" s="312"/>
      <c r="E53" s="312"/>
      <c r="F53" s="313"/>
    </row>
    <row r="54" spans="1:7" x14ac:dyDescent="0.25">
      <c r="A54" s="32"/>
      <c r="C54" s="312"/>
      <c r="D54" s="312"/>
      <c r="E54" s="312"/>
      <c r="F54" s="313"/>
    </row>
    <row r="55" spans="1:7" x14ac:dyDescent="0.25">
      <c r="A55" s="32"/>
      <c r="C55" s="312"/>
      <c r="D55" s="312"/>
      <c r="E55" s="290"/>
      <c r="F55" s="290"/>
    </row>
    <row r="56" spans="1:7" x14ac:dyDescent="0.25">
      <c r="C56" s="312"/>
      <c r="D56" s="312"/>
      <c r="E56" s="290"/>
      <c r="F56" s="290"/>
    </row>
    <row r="57" spans="1:7" x14ac:dyDescent="0.25">
      <c r="C57" s="312"/>
      <c r="D57" s="312"/>
      <c r="E57" s="290"/>
      <c r="F57" s="290"/>
    </row>
    <row r="82" spans="1:6" x14ac:dyDescent="0.25">
      <c r="B82" s="69"/>
      <c r="C82" s="69"/>
      <c r="D82" s="69"/>
      <c r="E82" s="70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69"/>
      <c r="E90" s="69"/>
      <c r="F90" s="70"/>
    </row>
    <row r="91" spans="1:6" x14ac:dyDescent="0.25">
      <c r="B91" s="69"/>
      <c r="C91" s="69"/>
      <c r="D91" s="69"/>
      <c r="E91" s="69"/>
      <c r="F91" s="70"/>
    </row>
    <row r="92" spans="1:6" x14ac:dyDescent="0.25">
      <c r="B92" s="69"/>
      <c r="C92" s="69"/>
      <c r="D92" s="69"/>
      <c r="E92" s="69"/>
      <c r="F92" s="70"/>
    </row>
    <row r="93" spans="1:6" x14ac:dyDescent="0.25">
      <c r="B93" s="69"/>
      <c r="C93" s="69"/>
      <c r="D93" s="69"/>
      <c r="E93" s="69"/>
      <c r="F93" s="70"/>
    </row>
    <row r="94" spans="1:6" x14ac:dyDescent="0.25">
      <c r="B94" s="69"/>
      <c r="C94" s="69"/>
      <c r="D94" s="69"/>
      <c r="E94" s="69"/>
      <c r="F94" s="70"/>
    </row>
    <row r="95" spans="1:6" x14ac:dyDescent="0.25">
      <c r="B95" s="69"/>
      <c r="C95" s="69"/>
      <c r="D95" s="71"/>
      <c r="E95" s="71"/>
      <c r="F95" s="72"/>
    </row>
    <row r="96" spans="1:6" x14ac:dyDescent="0.25">
      <c r="A96" s="32"/>
      <c r="B96" s="69"/>
      <c r="C96" s="69"/>
      <c r="D96" s="69"/>
      <c r="E96" s="69"/>
      <c r="F96" s="70"/>
    </row>
    <row r="97" spans="1:6" x14ac:dyDescent="0.25">
      <c r="A97" s="32"/>
      <c r="B97" s="69"/>
      <c r="C97" s="69"/>
      <c r="D97" s="73"/>
      <c r="E97" s="73"/>
      <c r="F97" s="70"/>
    </row>
    <row r="98" spans="1:6" x14ac:dyDescent="0.25">
      <c r="B98" s="69"/>
      <c r="C98" s="69"/>
      <c r="D98" s="69"/>
      <c r="E98" s="69"/>
      <c r="F98" s="74"/>
    </row>
    <row r="99" spans="1:6" x14ac:dyDescent="0.25">
      <c r="B99" s="69"/>
      <c r="C99" s="69"/>
      <c r="D99" s="69"/>
      <c r="E99" s="69"/>
      <c r="F99" s="74"/>
    </row>
    <row r="100" spans="1:6" x14ac:dyDescent="0.25">
      <c r="A100" s="32"/>
      <c r="D100" s="67"/>
      <c r="E100" s="67"/>
      <c r="F100" s="66"/>
    </row>
    <row r="101" spans="1:6" x14ac:dyDescent="0.25">
      <c r="A101" s="32"/>
      <c r="E101" s="63"/>
      <c r="F101" s="66"/>
    </row>
    <row r="102" spans="1:6" ht="13.8" thickBot="1" x14ac:dyDescent="0.3">
      <c r="A102" s="32"/>
      <c r="D102" s="68"/>
      <c r="E102" s="68"/>
      <c r="F102" s="66"/>
    </row>
    <row r="103" spans="1:6" ht="13.8" thickTop="1" x14ac:dyDescent="0.25"/>
    <row r="105" spans="1:6" x14ac:dyDescent="0.25">
      <c r="A105" s="32"/>
    </row>
    <row r="108" spans="1:6" x14ac:dyDescent="0.25">
      <c r="B108" s="69"/>
      <c r="C108" s="69"/>
      <c r="D108" s="69"/>
      <c r="E108" s="70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69"/>
      <c r="E116" s="69"/>
      <c r="F116" s="70"/>
    </row>
    <row r="117" spans="1:6" x14ac:dyDescent="0.25">
      <c r="B117" s="69"/>
      <c r="C117" s="69"/>
      <c r="D117" s="69"/>
      <c r="E117" s="69"/>
      <c r="F117" s="70"/>
    </row>
    <row r="118" spans="1:6" x14ac:dyDescent="0.25">
      <c r="B118" s="69"/>
      <c r="C118" s="69"/>
      <c r="D118" s="69"/>
      <c r="E118" s="69"/>
      <c r="F118" s="70"/>
    </row>
    <row r="119" spans="1:6" x14ac:dyDescent="0.25">
      <c r="B119" s="69"/>
      <c r="C119" s="69"/>
      <c r="D119" s="69"/>
      <c r="E119" s="69"/>
      <c r="F119" s="70"/>
    </row>
    <row r="120" spans="1:6" x14ac:dyDescent="0.25">
      <c r="B120" s="69"/>
      <c r="C120" s="69"/>
      <c r="D120" s="69"/>
      <c r="E120" s="69"/>
      <c r="F120" s="70"/>
    </row>
    <row r="121" spans="1:6" x14ac:dyDescent="0.25">
      <c r="B121" s="69"/>
      <c r="C121" s="69"/>
      <c r="D121" s="71"/>
      <c r="E121" s="71"/>
      <c r="F121" s="72"/>
    </row>
    <row r="122" spans="1:6" x14ac:dyDescent="0.25">
      <c r="A122" s="32"/>
      <c r="B122" s="69"/>
      <c r="C122" s="69"/>
      <c r="D122" s="69"/>
      <c r="E122" s="69"/>
      <c r="F122" s="70"/>
    </row>
    <row r="123" spans="1:6" x14ac:dyDescent="0.25">
      <c r="A123" s="32"/>
      <c r="B123" s="69"/>
      <c r="C123" s="69"/>
      <c r="D123" s="73"/>
      <c r="E123" s="73"/>
      <c r="F123" s="70"/>
    </row>
    <row r="124" spans="1:6" x14ac:dyDescent="0.25">
      <c r="B124" s="69"/>
      <c r="C124" s="69"/>
      <c r="D124" s="75"/>
      <c r="E124" s="75"/>
      <c r="F124" s="74"/>
    </row>
    <row r="125" spans="1:6" x14ac:dyDescent="0.25">
      <c r="B125" s="69"/>
      <c r="C125" s="69"/>
      <c r="D125" s="75"/>
      <c r="E125" s="75"/>
      <c r="F125" s="74"/>
    </row>
    <row r="126" spans="1:6" x14ac:dyDescent="0.25">
      <c r="A126" s="32"/>
      <c r="D126" s="76"/>
      <c r="E126" s="76"/>
      <c r="F126" s="66"/>
    </row>
    <row r="127" spans="1:6" x14ac:dyDescent="0.25">
      <c r="A127" s="32"/>
      <c r="D127" s="75"/>
      <c r="E127" s="75"/>
      <c r="F127" s="66"/>
    </row>
    <row r="128" spans="1:6" ht="13.8" thickBot="1" x14ac:dyDescent="0.3">
      <c r="A128" s="32"/>
      <c r="D128" s="77"/>
      <c r="E128" s="77"/>
      <c r="F128" s="66"/>
    </row>
    <row r="129" spans="2:6" ht="13.8" thickTop="1" x14ac:dyDescent="0.25"/>
    <row r="133" spans="2:6" x14ac:dyDescent="0.25">
      <c r="B133" s="69"/>
      <c r="C133" s="69"/>
      <c r="D133" s="69"/>
      <c r="E133" s="70"/>
      <c r="F133" s="70"/>
    </row>
    <row r="134" spans="2:6" x14ac:dyDescent="0.25">
      <c r="B134" s="69"/>
      <c r="C134" s="69"/>
      <c r="D134" s="69"/>
      <c r="E134" s="69"/>
      <c r="F134" s="70"/>
    </row>
    <row r="135" spans="2:6" x14ac:dyDescent="0.25">
      <c r="B135" s="69"/>
      <c r="C135" s="69"/>
      <c r="D135" s="69"/>
      <c r="E135" s="69"/>
      <c r="F135" s="70"/>
    </row>
    <row r="136" spans="2:6" x14ac:dyDescent="0.25">
      <c r="B136" s="69"/>
      <c r="C136" s="69"/>
      <c r="D136" s="69"/>
      <c r="E136" s="69"/>
      <c r="F136" s="70"/>
    </row>
    <row r="137" spans="2:6" x14ac:dyDescent="0.25">
      <c r="B137" s="69"/>
      <c r="C137" s="69"/>
      <c r="D137" s="69"/>
      <c r="E137" s="69"/>
      <c r="F137" s="70"/>
    </row>
    <row r="138" spans="2:6" x14ac:dyDescent="0.25">
      <c r="B138" s="69"/>
      <c r="C138" s="69"/>
      <c r="D138" s="69"/>
      <c r="E138" s="69"/>
      <c r="F138" s="70"/>
    </row>
    <row r="139" spans="2:6" x14ac:dyDescent="0.25">
      <c r="B139" s="69"/>
      <c r="C139" s="69"/>
      <c r="D139" s="69"/>
      <c r="E139" s="69"/>
      <c r="F139" s="70"/>
    </row>
    <row r="140" spans="2:6" x14ac:dyDescent="0.25">
      <c r="B140" s="69"/>
      <c r="C140" s="69"/>
      <c r="D140" s="69"/>
      <c r="E140" s="69"/>
      <c r="F140" s="70"/>
    </row>
    <row r="141" spans="2:6" x14ac:dyDescent="0.25">
      <c r="B141" s="69"/>
      <c r="C141" s="69"/>
      <c r="D141" s="69"/>
      <c r="E141" s="69"/>
      <c r="F141" s="70"/>
    </row>
    <row r="142" spans="2:6" x14ac:dyDescent="0.25">
      <c r="B142" s="69"/>
      <c r="C142" s="69"/>
      <c r="D142" s="69"/>
      <c r="E142" s="69"/>
      <c r="F142" s="70"/>
    </row>
    <row r="143" spans="2:6" x14ac:dyDescent="0.25">
      <c r="B143" s="69"/>
      <c r="C143" s="69"/>
      <c r="D143" s="69"/>
      <c r="E143" s="69"/>
      <c r="F143" s="70"/>
    </row>
    <row r="144" spans="2:6" x14ac:dyDescent="0.25">
      <c r="B144" s="69"/>
      <c r="C144" s="69"/>
      <c r="D144" s="69"/>
      <c r="E144" s="69"/>
      <c r="F144" s="70"/>
    </row>
    <row r="145" spans="1:6" x14ac:dyDescent="0.25">
      <c r="B145" s="69"/>
      <c r="C145" s="69"/>
      <c r="D145" s="69"/>
      <c r="E145" s="69"/>
      <c r="F145" s="70"/>
    </row>
    <row r="146" spans="1:6" x14ac:dyDescent="0.25">
      <c r="B146" s="69"/>
      <c r="C146" s="69"/>
      <c r="D146" s="71"/>
      <c r="E146" s="71"/>
      <c r="F146" s="72"/>
    </row>
    <row r="147" spans="1:6" x14ac:dyDescent="0.25">
      <c r="A147" s="32"/>
      <c r="B147" s="69"/>
      <c r="C147" s="69"/>
      <c r="D147" s="69"/>
      <c r="E147" s="69"/>
      <c r="F147" s="70"/>
    </row>
    <row r="148" spans="1:6" x14ac:dyDescent="0.25">
      <c r="A148" s="32"/>
      <c r="B148" s="69"/>
      <c r="C148" s="69"/>
      <c r="D148" s="73"/>
      <c r="E148" s="73"/>
      <c r="F148" s="70"/>
    </row>
    <row r="149" spans="1:6" x14ac:dyDescent="0.25">
      <c r="B149" s="69"/>
      <c r="C149" s="69"/>
      <c r="D149" s="75"/>
      <c r="E149" s="75"/>
      <c r="F149" s="74"/>
    </row>
    <row r="150" spans="1:6" x14ac:dyDescent="0.25">
      <c r="B150" s="69"/>
      <c r="C150" s="69"/>
      <c r="D150" s="75"/>
      <c r="E150" s="75"/>
      <c r="F150" s="74"/>
    </row>
    <row r="151" spans="1:6" x14ac:dyDescent="0.25">
      <c r="A151" s="32"/>
      <c r="D151" s="76"/>
      <c r="E151" s="76"/>
      <c r="F151" s="66"/>
    </row>
    <row r="152" spans="1:6" x14ac:dyDescent="0.25">
      <c r="A152" s="32"/>
      <c r="D152" s="75"/>
      <c r="E152" s="75"/>
      <c r="F152" s="66"/>
    </row>
    <row r="153" spans="1:6" ht="13.8" thickBot="1" x14ac:dyDescent="0.3">
      <c r="A153" s="32"/>
      <c r="D153" s="77"/>
      <c r="E153" s="77"/>
      <c r="F153" s="66"/>
    </row>
    <row r="154" spans="1:6" ht="13.8" thickTop="1" x14ac:dyDescent="0.25"/>
    <row r="158" spans="1:6" x14ac:dyDescent="0.25">
      <c r="B158" s="69"/>
      <c r="C158" s="69"/>
      <c r="D158" s="69"/>
      <c r="E158" s="70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78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69"/>
      <c r="C165" s="69"/>
      <c r="D165" s="69"/>
      <c r="E165" s="69"/>
      <c r="F165" s="70"/>
    </row>
    <row r="166" spans="1:6" x14ac:dyDescent="0.25">
      <c r="B166" s="69"/>
      <c r="C166" s="69"/>
      <c r="D166" s="69"/>
      <c r="E166" s="69"/>
      <c r="F166" s="70"/>
    </row>
    <row r="167" spans="1:6" x14ac:dyDescent="0.25">
      <c r="B167" s="69"/>
      <c r="C167" s="69"/>
      <c r="D167" s="69"/>
      <c r="E167" s="69"/>
      <c r="F167" s="70"/>
    </row>
    <row r="168" spans="1:6" x14ac:dyDescent="0.25">
      <c r="B168" s="69"/>
      <c r="C168" s="69"/>
      <c r="D168" s="69"/>
      <c r="E168" s="69"/>
      <c r="F168" s="70"/>
    </row>
    <row r="169" spans="1:6" x14ac:dyDescent="0.25">
      <c r="B169" s="78"/>
      <c r="C169" s="69"/>
      <c r="D169" s="69"/>
      <c r="E169" s="69"/>
      <c r="F169" s="70"/>
    </row>
    <row r="170" spans="1:6" x14ac:dyDescent="0.25">
      <c r="B170" s="78"/>
      <c r="C170" s="69"/>
      <c r="D170" s="69"/>
      <c r="E170" s="69"/>
      <c r="F170" s="70"/>
    </row>
    <row r="171" spans="1:6" x14ac:dyDescent="0.25">
      <c r="B171" s="78"/>
      <c r="C171" s="69"/>
      <c r="D171" s="71"/>
      <c r="E171" s="71"/>
      <c r="F171" s="72"/>
    </row>
    <row r="172" spans="1:6" x14ac:dyDescent="0.25">
      <c r="A172" s="32"/>
      <c r="B172" s="69"/>
      <c r="C172" s="69"/>
      <c r="D172" s="69"/>
      <c r="E172" s="69"/>
      <c r="F172" s="70"/>
    </row>
    <row r="173" spans="1:6" x14ac:dyDescent="0.25">
      <c r="A173" s="32"/>
      <c r="B173" s="69"/>
      <c r="C173" s="69"/>
      <c r="D173" s="73"/>
      <c r="E173" s="73"/>
      <c r="F173" s="70"/>
    </row>
    <row r="174" spans="1:6" x14ac:dyDescent="0.25">
      <c r="B174" s="69"/>
      <c r="C174" s="69"/>
      <c r="D174" s="75"/>
      <c r="E174" s="75"/>
      <c r="F174" s="74"/>
    </row>
    <row r="175" spans="1:6" x14ac:dyDescent="0.25">
      <c r="B175" s="69"/>
      <c r="C175" s="69"/>
      <c r="D175" s="75"/>
      <c r="E175" s="75"/>
      <c r="F175" s="74"/>
    </row>
    <row r="176" spans="1:6" x14ac:dyDescent="0.25">
      <c r="A176" s="32"/>
      <c r="D176" s="76"/>
      <c r="E176" s="76"/>
      <c r="F176" s="66"/>
    </row>
    <row r="177" spans="1:6" x14ac:dyDescent="0.25">
      <c r="A177" s="32"/>
      <c r="D177" s="75"/>
      <c r="E177" s="75"/>
      <c r="F177" s="66"/>
    </row>
    <row r="178" spans="1:6" ht="13.8" thickBot="1" x14ac:dyDescent="0.3">
      <c r="A178" s="32"/>
      <c r="D178" s="77"/>
      <c r="E178" s="77"/>
      <c r="F178" s="66"/>
    </row>
    <row r="179" spans="1:6" ht="13.8" thickTop="1" x14ac:dyDescent="0.25"/>
    <row r="182" spans="1:6" x14ac:dyDescent="0.25">
      <c r="B182" s="69"/>
      <c r="C182" s="69"/>
      <c r="D182" s="69"/>
      <c r="E182" s="70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B185" s="79"/>
      <c r="C185" s="80"/>
      <c r="D185" s="80"/>
      <c r="E185" s="69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80"/>
      <c r="C189" s="80"/>
      <c r="D189" s="80"/>
      <c r="E189" s="69"/>
      <c r="F189" s="70"/>
    </row>
    <row r="190" spans="1:6" x14ac:dyDescent="0.25">
      <c r="A190" s="81"/>
      <c r="B190" s="82"/>
      <c r="C190" s="82"/>
      <c r="D190" s="82"/>
      <c r="E190" s="82"/>
      <c r="F190" s="70"/>
    </row>
    <row r="191" spans="1:6" x14ac:dyDescent="0.25">
      <c r="B191" s="80"/>
      <c r="C191" s="80"/>
      <c r="D191" s="80"/>
      <c r="E191" s="69"/>
      <c r="F191" s="70"/>
    </row>
    <row r="192" spans="1:6" x14ac:dyDescent="0.25">
      <c r="B192" s="80"/>
      <c r="C192" s="80"/>
      <c r="D192" s="80"/>
      <c r="E192" s="69"/>
      <c r="F192" s="70"/>
    </row>
    <row r="193" spans="1:6" x14ac:dyDescent="0.25">
      <c r="B193" s="79"/>
      <c r="C193" s="80"/>
      <c r="D193" s="80"/>
      <c r="E193" s="69"/>
      <c r="F193" s="70"/>
    </row>
    <row r="194" spans="1:6" x14ac:dyDescent="0.25">
      <c r="B194" s="79"/>
      <c r="C194" s="80"/>
      <c r="D194" s="80"/>
      <c r="E194" s="69"/>
      <c r="F194" s="70"/>
    </row>
    <row r="195" spans="1:6" x14ac:dyDescent="0.25">
      <c r="B195" s="78"/>
      <c r="C195" s="69"/>
      <c r="D195" s="71"/>
      <c r="E195" s="71"/>
      <c r="F195" s="72"/>
    </row>
    <row r="196" spans="1:6" x14ac:dyDescent="0.25">
      <c r="A196" s="32"/>
      <c r="B196" s="69"/>
      <c r="C196" s="69"/>
      <c r="D196" s="69"/>
      <c r="E196" s="69"/>
      <c r="F196" s="70"/>
    </row>
    <row r="197" spans="1:6" x14ac:dyDescent="0.25">
      <c r="A197" s="32"/>
      <c r="B197" s="69"/>
      <c r="C197" s="69"/>
      <c r="D197" s="73"/>
      <c r="E197" s="73"/>
      <c r="F197" s="70"/>
    </row>
    <row r="198" spans="1:6" x14ac:dyDescent="0.25">
      <c r="B198" s="69"/>
      <c r="C198" s="69"/>
      <c r="D198" s="75"/>
      <c r="E198" s="75"/>
      <c r="F198" s="74"/>
    </row>
    <row r="199" spans="1:6" x14ac:dyDescent="0.25">
      <c r="B199" s="69"/>
      <c r="C199" s="69"/>
      <c r="D199" s="75"/>
      <c r="E199" s="75"/>
      <c r="F199" s="74"/>
    </row>
    <row r="200" spans="1:6" x14ac:dyDescent="0.25">
      <c r="A200" s="32"/>
      <c r="D200" s="76"/>
      <c r="E200" s="76"/>
      <c r="F200" s="66"/>
    </row>
    <row r="201" spans="1:6" x14ac:dyDescent="0.25">
      <c r="A201" s="32"/>
      <c r="D201" s="75"/>
      <c r="E201" s="75"/>
      <c r="F201" s="66"/>
    </row>
    <row r="202" spans="1:6" ht="13.8" thickBot="1" x14ac:dyDescent="0.3">
      <c r="A202" s="32"/>
      <c r="D202" s="83"/>
      <c r="E202" s="77"/>
      <c r="F202" s="66"/>
    </row>
    <row r="203" spans="1:6" ht="13.8" thickTop="1" x14ac:dyDescent="0.25"/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B211" s="79"/>
      <c r="C211" s="80"/>
      <c r="D211" s="80"/>
      <c r="E211" s="69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80"/>
      <c r="C215" s="80"/>
      <c r="D215" s="80"/>
      <c r="E215" s="69"/>
      <c r="F215" s="70"/>
    </row>
    <row r="216" spans="1:6" x14ac:dyDescent="0.25">
      <c r="A216" s="81"/>
      <c r="B216" s="82"/>
      <c r="C216" s="82"/>
      <c r="D216" s="82"/>
      <c r="E216" s="82"/>
      <c r="F216" s="70"/>
    </row>
    <row r="217" spans="1:6" x14ac:dyDescent="0.25">
      <c r="B217" s="80"/>
      <c r="C217" s="80"/>
      <c r="D217" s="80"/>
      <c r="E217" s="69"/>
      <c r="F217" s="70"/>
    </row>
    <row r="218" spans="1:6" x14ac:dyDescent="0.25">
      <c r="B218" s="80"/>
      <c r="C218" s="80"/>
      <c r="D218" s="80"/>
      <c r="E218" s="69"/>
      <c r="F218" s="70"/>
    </row>
    <row r="219" spans="1:6" x14ac:dyDescent="0.25">
      <c r="B219" s="79"/>
      <c r="C219" s="80"/>
      <c r="D219" s="80"/>
      <c r="E219" s="69"/>
      <c r="F219" s="70"/>
    </row>
    <row r="220" spans="1:6" x14ac:dyDescent="0.25">
      <c r="B220" s="79"/>
      <c r="C220" s="80"/>
      <c r="D220" s="80"/>
      <c r="E220" s="69"/>
      <c r="F220" s="70"/>
    </row>
    <row r="221" spans="1:6" x14ac:dyDescent="0.25">
      <c r="B221" s="78"/>
      <c r="C221" s="69"/>
      <c r="D221" s="71"/>
      <c r="E221" s="71"/>
      <c r="F221" s="72"/>
    </row>
    <row r="222" spans="1:6" x14ac:dyDescent="0.25">
      <c r="A222" s="32"/>
      <c r="B222" s="69"/>
      <c r="C222" s="69"/>
      <c r="D222" s="69"/>
      <c r="E222" s="69"/>
      <c r="F222" s="70"/>
    </row>
    <row r="223" spans="1:6" x14ac:dyDescent="0.25">
      <c r="A223" s="32"/>
      <c r="B223" s="69"/>
      <c r="C223" s="69"/>
      <c r="D223" s="73"/>
      <c r="E223" s="73"/>
      <c r="F223" s="70"/>
    </row>
    <row r="224" spans="1:6" x14ac:dyDescent="0.25">
      <c r="B224" s="69"/>
      <c r="C224" s="69"/>
      <c r="D224" s="75"/>
      <c r="E224" s="75"/>
      <c r="F224" s="74"/>
    </row>
    <row r="225" spans="1:6" x14ac:dyDescent="0.25">
      <c r="B225" s="69"/>
      <c r="C225" s="69"/>
      <c r="D225" s="75"/>
      <c r="E225" s="75"/>
      <c r="F225" s="74"/>
    </row>
    <row r="226" spans="1:6" x14ac:dyDescent="0.25">
      <c r="A226" s="32"/>
      <c r="D226" s="76"/>
      <c r="E226" s="76"/>
      <c r="F226" s="66"/>
    </row>
    <row r="227" spans="1:6" x14ac:dyDescent="0.25">
      <c r="A227" s="32"/>
      <c r="D227" s="75"/>
      <c r="E227" s="75"/>
      <c r="F227" s="66"/>
    </row>
    <row r="228" spans="1:6" ht="13.8" thickBot="1" x14ac:dyDescent="0.3">
      <c r="A228" s="32"/>
      <c r="D228" s="83"/>
      <c r="E228" s="77"/>
      <c r="F228" s="66"/>
    </row>
    <row r="229" spans="1:6" ht="13.8" thickTop="1" x14ac:dyDescent="0.25"/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B235" s="79"/>
      <c r="C235" s="80"/>
      <c r="D235" s="80"/>
      <c r="E235" s="69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80"/>
      <c r="C239" s="80"/>
      <c r="D239" s="80"/>
      <c r="E239" s="69"/>
      <c r="F239" s="70"/>
    </row>
    <row r="240" spans="1:6" x14ac:dyDescent="0.25">
      <c r="A240" s="84"/>
      <c r="B240" s="85"/>
      <c r="C240" s="85"/>
      <c r="D240" s="85"/>
      <c r="E240" s="85"/>
      <c r="F240" s="70"/>
    </row>
    <row r="241" spans="1:6" x14ac:dyDescent="0.25">
      <c r="B241" s="80"/>
      <c r="C241" s="80"/>
      <c r="D241" s="80"/>
      <c r="E241" s="69"/>
      <c r="F241" s="70"/>
    </row>
    <row r="242" spans="1:6" x14ac:dyDescent="0.25">
      <c r="B242" s="80"/>
      <c r="C242" s="80"/>
      <c r="D242" s="80"/>
      <c r="E242" s="69"/>
      <c r="F242" s="70"/>
    </row>
    <row r="243" spans="1:6" x14ac:dyDescent="0.25">
      <c r="B243" s="79"/>
      <c r="C243" s="80"/>
      <c r="D243" s="80"/>
      <c r="E243" s="69"/>
      <c r="F243" s="70"/>
    </row>
    <row r="244" spans="1:6" x14ac:dyDescent="0.25">
      <c r="B244" s="79"/>
      <c r="C244" s="80"/>
      <c r="D244" s="80"/>
      <c r="E244" s="69"/>
      <c r="F244" s="70"/>
    </row>
    <row r="245" spans="1:6" x14ac:dyDescent="0.25">
      <c r="B245" s="78"/>
      <c r="C245" s="69"/>
      <c r="D245" s="71"/>
      <c r="E245" s="71"/>
      <c r="F245" s="72"/>
    </row>
    <row r="246" spans="1:6" x14ac:dyDescent="0.25">
      <c r="A246" s="32"/>
      <c r="B246" s="69"/>
      <c r="C246" s="69"/>
      <c r="D246" s="69"/>
      <c r="E246" s="69"/>
      <c r="F246" s="70"/>
    </row>
    <row r="247" spans="1:6" x14ac:dyDescent="0.25">
      <c r="A247" s="32"/>
      <c r="B247" s="69"/>
      <c r="C247" s="69"/>
      <c r="D247" s="73"/>
      <c r="E247" s="73"/>
      <c r="F247" s="70"/>
    </row>
    <row r="248" spans="1:6" x14ac:dyDescent="0.25">
      <c r="B248" s="69"/>
      <c r="C248" s="69"/>
      <c r="D248" s="75"/>
      <c r="E248" s="75"/>
      <c r="F248" s="74"/>
    </row>
    <row r="249" spans="1:6" x14ac:dyDescent="0.25">
      <c r="B249" s="69"/>
      <c r="C249" s="69"/>
      <c r="D249" s="75"/>
      <c r="E249" s="75"/>
      <c r="F249" s="74"/>
    </row>
    <row r="250" spans="1:6" x14ac:dyDescent="0.25">
      <c r="A250" s="32"/>
      <c r="D250" s="76"/>
      <c r="E250" s="76"/>
      <c r="F250" s="66"/>
    </row>
    <row r="251" spans="1:6" x14ac:dyDescent="0.25">
      <c r="A251" s="32"/>
      <c r="D251" s="75"/>
      <c r="E251" s="75"/>
      <c r="F251" s="66"/>
    </row>
    <row r="252" spans="1:6" ht="13.8" thickBot="1" x14ac:dyDescent="0.3">
      <c r="A252" s="32"/>
      <c r="D252" s="86"/>
      <c r="E252" s="77"/>
      <c r="F252" s="66"/>
    </row>
    <row r="253" spans="1:6" ht="13.8" thickTop="1" x14ac:dyDescent="0.25"/>
    <row r="255" spans="1:6" x14ac:dyDescent="0.25">
      <c r="A255" s="87"/>
      <c r="B255" s="88"/>
      <c r="C255" s="88"/>
      <c r="D255" s="88"/>
    </row>
    <row r="256" spans="1:6" x14ac:dyDescent="0.25">
      <c r="A256" s="87"/>
      <c r="B256" s="88"/>
      <c r="C256" s="88"/>
      <c r="D256" s="88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87"/>
      <c r="B259" s="89"/>
      <c r="C259" s="90"/>
      <c r="D259" s="90"/>
      <c r="E259" s="69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90"/>
      <c r="C263" s="90"/>
      <c r="D263" s="90"/>
      <c r="E263" s="69"/>
      <c r="F263" s="70"/>
    </row>
    <row r="264" spans="1:6" x14ac:dyDescent="0.25">
      <c r="A264" s="91"/>
      <c r="B264" s="92"/>
      <c r="C264" s="92"/>
      <c r="D264" s="92"/>
      <c r="E264" s="85"/>
      <c r="F264" s="70"/>
    </row>
    <row r="265" spans="1:6" x14ac:dyDescent="0.25">
      <c r="A265" s="87"/>
      <c r="B265" s="90"/>
      <c r="C265" s="90"/>
      <c r="D265" s="90"/>
      <c r="E265" s="69"/>
      <c r="F265" s="70"/>
    </row>
    <row r="266" spans="1:6" x14ac:dyDescent="0.25">
      <c r="A266" s="87"/>
      <c r="B266" s="90"/>
      <c r="C266" s="90"/>
      <c r="D266" s="90"/>
      <c r="E266" s="69"/>
      <c r="F266" s="70"/>
    </row>
    <row r="267" spans="1:6" x14ac:dyDescent="0.25">
      <c r="A267" s="87"/>
      <c r="B267" s="89"/>
      <c r="C267" s="90"/>
      <c r="D267" s="90"/>
      <c r="E267" s="69"/>
      <c r="F267" s="70"/>
    </row>
    <row r="268" spans="1:6" x14ac:dyDescent="0.25">
      <c r="A268" s="87"/>
      <c r="B268" s="89"/>
      <c r="C268" s="90"/>
      <c r="D268" s="90"/>
      <c r="E268" s="69"/>
      <c r="F268" s="70"/>
    </row>
    <row r="269" spans="1:6" x14ac:dyDescent="0.25">
      <c r="A269" s="87"/>
      <c r="B269" s="93"/>
      <c r="C269" s="88"/>
      <c r="D269" s="94"/>
      <c r="E269" s="71"/>
      <c r="F269" s="72"/>
    </row>
    <row r="270" spans="1:6" x14ac:dyDescent="0.25">
      <c r="A270" s="87"/>
      <c r="B270" s="88"/>
      <c r="C270" s="88"/>
      <c r="D270" s="88"/>
      <c r="E270" s="69"/>
      <c r="F270" s="70"/>
    </row>
    <row r="271" spans="1:6" x14ac:dyDescent="0.25">
      <c r="A271" s="87"/>
      <c r="B271" s="88"/>
      <c r="C271" s="88"/>
      <c r="D271" s="95"/>
      <c r="E271" s="73"/>
      <c r="F271" s="70"/>
    </row>
    <row r="272" spans="1:6" x14ac:dyDescent="0.25">
      <c r="A272" s="87"/>
      <c r="B272" s="88"/>
      <c r="C272" s="88"/>
      <c r="D272" s="96"/>
      <c r="E272" s="75"/>
      <c r="F272" s="74"/>
    </row>
    <row r="273" spans="1:6" x14ac:dyDescent="0.25">
      <c r="A273" s="87"/>
      <c r="B273" s="88"/>
      <c r="C273" s="88"/>
      <c r="D273" s="96"/>
      <c r="E273" s="75"/>
      <c r="F273" s="74"/>
    </row>
    <row r="274" spans="1:6" x14ac:dyDescent="0.25">
      <c r="A274" s="87"/>
      <c r="B274" s="88"/>
      <c r="C274" s="88"/>
      <c r="D274" s="97"/>
      <c r="E274" s="76"/>
      <c r="F274" s="66"/>
    </row>
    <row r="275" spans="1:6" x14ac:dyDescent="0.25">
      <c r="A275" s="87"/>
      <c r="B275" s="88"/>
      <c r="C275" s="88"/>
      <c r="D275" s="96"/>
      <c r="E275" s="75"/>
      <c r="F275" s="66"/>
    </row>
    <row r="276" spans="1:6" ht="13.8" thickBot="1" x14ac:dyDescent="0.3">
      <c r="A276" s="87"/>
      <c r="B276" s="88"/>
      <c r="C276" s="88"/>
      <c r="D276" s="98"/>
      <c r="E276" s="77"/>
      <c r="F276" s="66"/>
    </row>
    <row r="277" spans="1:6" ht="13.8" thickTop="1" x14ac:dyDescent="0.25"/>
    <row r="280" spans="1:6" x14ac:dyDescent="0.25">
      <c r="A280" s="87"/>
      <c r="B280" s="88"/>
      <c r="C280" s="88"/>
      <c r="D280" s="88"/>
    </row>
    <row r="281" spans="1:6" x14ac:dyDescent="0.25">
      <c r="A281" s="87"/>
      <c r="B281" s="88"/>
      <c r="C281" s="88"/>
      <c r="D281" s="88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87"/>
      <c r="B284" s="89"/>
      <c r="C284" s="90"/>
      <c r="D284" s="90"/>
      <c r="E284" s="69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90"/>
      <c r="C288" s="90"/>
      <c r="D288" s="90"/>
      <c r="E288" s="69"/>
      <c r="F288" s="70"/>
    </row>
    <row r="289" spans="1:6" x14ac:dyDescent="0.25">
      <c r="A289" s="91"/>
      <c r="B289" s="92"/>
      <c r="C289" s="92"/>
      <c r="D289" s="92"/>
      <c r="E289" s="85"/>
      <c r="F289" s="70"/>
    </row>
    <row r="290" spans="1:6" x14ac:dyDescent="0.25">
      <c r="A290" s="87"/>
      <c r="B290" s="90"/>
      <c r="C290" s="90"/>
      <c r="D290" s="90"/>
      <c r="E290" s="69"/>
      <c r="F290" s="70"/>
    </row>
    <row r="291" spans="1:6" x14ac:dyDescent="0.25">
      <c r="A291" s="87"/>
      <c r="B291" s="90"/>
      <c r="C291" s="90"/>
      <c r="D291" s="90"/>
      <c r="E291" s="69"/>
      <c r="F291" s="70"/>
    </row>
    <row r="292" spans="1:6" x14ac:dyDescent="0.25">
      <c r="A292" s="87"/>
      <c r="B292" s="89"/>
      <c r="C292" s="90"/>
      <c r="D292" s="90"/>
      <c r="E292" s="69"/>
      <c r="F292" s="70"/>
    </row>
    <row r="293" spans="1:6" x14ac:dyDescent="0.25">
      <c r="A293" s="87"/>
      <c r="B293" s="89"/>
      <c r="C293" s="90"/>
      <c r="D293" s="90"/>
      <c r="E293" s="69"/>
      <c r="F293" s="70"/>
    </row>
    <row r="294" spans="1:6" x14ac:dyDescent="0.25">
      <c r="A294" s="87"/>
      <c r="B294" s="93"/>
      <c r="C294" s="88"/>
      <c r="D294" s="94"/>
      <c r="E294" s="71"/>
      <c r="F294" s="72"/>
    </row>
    <row r="295" spans="1:6" x14ac:dyDescent="0.25">
      <c r="A295" s="87"/>
      <c r="B295" s="88"/>
      <c r="C295" s="88"/>
      <c r="D295" s="88"/>
      <c r="E295" s="69"/>
      <c r="F295" s="70"/>
    </row>
    <row r="296" spans="1:6" x14ac:dyDescent="0.25">
      <c r="A296" s="87"/>
      <c r="B296" s="88"/>
      <c r="C296" s="88"/>
      <c r="D296" s="95"/>
      <c r="E296" s="73"/>
      <c r="F296" s="70"/>
    </row>
    <row r="297" spans="1:6" x14ac:dyDescent="0.25">
      <c r="A297" s="87"/>
      <c r="B297" s="88"/>
      <c r="C297" s="88"/>
      <c r="D297" s="96"/>
      <c r="E297" s="75"/>
      <c r="F297" s="74"/>
    </row>
    <row r="298" spans="1:6" x14ac:dyDescent="0.25">
      <c r="A298" s="87"/>
      <c r="B298" s="88"/>
      <c r="C298" s="88"/>
      <c r="D298" s="96"/>
      <c r="E298" s="75"/>
      <c r="F298" s="74"/>
    </row>
    <row r="299" spans="1:6" x14ac:dyDescent="0.25">
      <c r="A299" s="99"/>
      <c r="B299" s="88"/>
      <c r="C299" s="88"/>
      <c r="D299" s="97"/>
      <c r="E299" s="76"/>
      <c r="F299" s="66"/>
    </row>
    <row r="300" spans="1:6" x14ac:dyDescent="0.25">
      <c r="A300" s="87"/>
      <c r="B300" s="88"/>
      <c r="C300" s="88"/>
      <c r="D300" s="96"/>
      <c r="E300" s="75"/>
      <c r="F300" s="66"/>
    </row>
    <row r="301" spans="1:6" ht="13.8" thickBot="1" x14ac:dyDescent="0.3">
      <c r="A301" s="87"/>
      <c r="B301" s="88"/>
      <c r="C301" s="88"/>
      <c r="D301" s="98"/>
      <c r="E301" s="77"/>
      <c r="F301" s="66"/>
    </row>
    <row r="302" spans="1:6" ht="13.8" thickTop="1" x14ac:dyDescent="0.25"/>
    <row r="307" spans="1:6" x14ac:dyDescent="0.25">
      <c r="A307" s="87"/>
      <c r="B307" s="88"/>
      <c r="C307" s="88"/>
      <c r="D307" s="88"/>
    </row>
    <row r="308" spans="1:6" x14ac:dyDescent="0.25">
      <c r="A308" s="87"/>
      <c r="B308" s="88"/>
      <c r="C308" s="88"/>
      <c r="D308" s="88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87"/>
      <c r="B311" s="89"/>
      <c r="C311" s="90"/>
      <c r="D311" s="90"/>
      <c r="E311" s="69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90"/>
      <c r="C315" s="90"/>
      <c r="D315" s="90"/>
      <c r="E315" s="69"/>
      <c r="F315" s="70"/>
    </row>
    <row r="316" spans="1:6" x14ac:dyDescent="0.25">
      <c r="A316" s="91"/>
      <c r="B316" s="92"/>
      <c r="C316" s="92"/>
      <c r="D316" s="92"/>
      <c r="E316" s="85"/>
      <c r="F316" s="70"/>
    </row>
    <row r="317" spans="1:6" x14ac:dyDescent="0.25">
      <c r="A317" s="87"/>
      <c r="B317" s="90"/>
      <c r="C317" s="90"/>
      <c r="D317" s="90"/>
      <c r="E317" s="69"/>
      <c r="F317" s="70"/>
    </row>
    <row r="318" spans="1:6" x14ac:dyDescent="0.25">
      <c r="A318" s="87"/>
      <c r="B318" s="90"/>
      <c r="C318" s="90"/>
      <c r="D318" s="90"/>
      <c r="E318" s="69"/>
      <c r="F318" s="70"/>
    </row>
    <row r="319" spans="1:6" x14ac:dyDescent="0.25">
      <c r="A319" s="87"/>
      <c r="B319" s="89"/>
      <c r="C319" s="90"/>
      <c r="D319" s="90"/>
      <c r="E319" s="69"/>
      <c r="F319" s="70"/>
    </row>
    <row r="320" spans="1:6" x14ac:dyDescent="0.25">
      <c r="A320" s="87"/>
      <c r="B320" s="89"/>
      <c r="C320" s="90"/>
      <c r="D320" s="90"/>
      <c r="E320" s="69"/>
      <c r="F320" s="70"/>
    </row>
    <row r="321" spans="1:6" x14ac:dyDescent="0.25">
      <c r="A321" s="87"/>
      <c r="B321" s="93"/>
      <c r="C321" s="88"/>
      <c r="D321" s="94"/>
      <c r="E321" s="71"/>
      <c r="F321" s="72"/>
    </row>
    <row r="322" spans="1:6" x14ac:dyDescent="0.25">
      <c r="A322" s="87"/>
      <c r="B322" s="88"/>
      <c r="C322" s="88"/>
      <c r="D322" s="88"/>
      <c r="E322" s="69"/>
      <c r="F322" s="70"/>
    </row>
    <row r="323" spans="1:6" x14ac:dyDescent="0.25">
      <c r="A323" s="87"/>
      <c r="B323" s="88"/>
      <c r="C323" s="88"/>
      <c r="D323" s="95"/>
      <c r="E323" s="73"/>
      <c r="F323" s="70"/>
    </row>
    <row r="324" spans="1:6" x14ac:dyDescent="0.25">
      <c r="A324" s="87"/>
      <c r="B324" s="88"/>
      <c r="C324" s="88"/>
      <c r="D324" s="96"/>
      <c r="E324" s="75"/>
      <c r="F324" s="74"/>
    </row>
    <row r="325" spans="1:6" x14ac:dyDescent="0.25">
      <c r="A325" s="87"/>
      <c r="B325" s="88"/>
      <c r="C325" s="88"/>
      <c r="D325" s="96"/>
      <c r="E325" s="75"/>
      <c r="F325" s="74"/>
    </row>
    <row r="326" spans="1:6" x14ac:dyDescent="0.25">
      <c r="A326" s="99"/>
      <c r="B326" s="88"/>
      <c r="C326" s="88"/>
      <c r="D326" s="97"/>
      <c r="E326" s="76"/>
      <c r="F326" s="66"/>
    </row>
    <row r="327" spans="1:6" x14ac:dyDescent="0.25">
      <c r="A327" s="87"/>
      <c r="B327" s="88"/>
      <c r="C327" s="88"/>
      <c r="D327" s="96"/>
      <c r="E327" s="75"/>
      <c r="F327" s="66"/>
    </row>
    <row r="328" spans="1:6" ht="13.8" thickBot="1" x14ac:dyDescent="0.3">
      <c r="A328" s="87"/>
      <c r="B328" s="88"/>
      <c r="C328" s="88"/>
      <c r="D328" s="98"/>
      <c r="E328" s="77"/>
      <c r="F328" s="66"/>
    </row>
    <row r="329" spans="1:6" ht="13.8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6" workbookViewId="0">
      <selection activeCell="A39" sqref="A39"/>
    </sheetView>
    <sheetView topLeftCell="A21" workbookViewId="1">
      <selection activeCell="B32" sqref="B32"/>
    </sheetView>
    <sheetView workbookViewId="2">
      <selection activeCell="C40" sqref="C40"/>
    </sheetView>
    <sheetView topLeftCell="A26" workbookViewId="3">
      <selection activeCell="E39" sqref="E39"/>
    </sheetView>
  </sheetViews>
  <sheetFormatPr defaultRowHeight="13.2" x14ac:dyDescent="0.25"/>
  <cols>
    <col min="2" max="3" width="10.33203125" bestFit="1" customWidth="1"/>
    <col min="4" max="4" width="9.88671875" bestFit="1" customWidth="1"/>
    <col min="5" max="6" width="9.5546875" bestFit="1" customWidth="1"/>
  </cols>
  <sheetData>
    <row r="1" spans="1:6" x14ac:dyDescent="0.25">
      <c r="B1">
        <v>52862</v>
      </c>
      <c r="D1">
        <v>6828</v>
      </c>
    </row>
    <row r="2" spans="1:6" x14ac:dyDescent="0.25">
      <c r="B2" s="262" t="s">
        <v>21</v>
      </c>
      <c r="C2" s="262" t="s">
        <v>22</v>
      </c>
      <c r="D2" s="262" t="s">
        <v>21</v>
      </c>
      <c r="E2" s="262" t="s">
        <v>22</v>
      </c>
      <c r="F2" s="263" t="s">
        <v>52</v>
      </c>
    </row>
    <row r="3" spans="1:6" x14ac:dyDescent="0.25">
      <c r="A3">
        <v>1</v>
      </c>
      <c r="B3" s="90">
        <v>63620</v>
      </c>
      <c r="C3" s="90">
        <v>62288</v>
      </c>
      <c r="D3" s="90"/>
      <c r="E3" s="90"/>
      <c r="F3" s="90">
        <f>+E3-D3+C3-B3</f>
        <v>-1332</v>
      </c>
    </row>
    <row r="4" spans="1:6" x14ac:dyDescent="0.25">
      <c r="A4">
        <v>2</v>
      </c>
      <c r="B4" s="90">
        <v>56372</v>
      </c>
      <c r="C4" s="90">
        <v>61906</v>
      </c>
      <c r="D4" s="90">
        <v>-749</v>
      </c>
      <c r="E4" s="90"/>
      <c r="F4" s="90">
        <f>+E4-D4+C4-B4</f>
        <v>6283</v>
      </c>
    </row>
    <row r="5" spans="1:6" x14ac:dyDescent="0.25">
      <c r="A5">
        <v>3</v>
      </c>
      <c r="B5" s="90">
        <v>56757</v>
      </c>
      <c r="C5" s="90">
        <v>62291</v>
      </c>
      <c r="D5" s="90"/>
      <c r="E5" s="90"/>
      <c r="F5" s="90">
        <f>+E5-D5+C5-B5</f>
        <v>5534</v>
      </c>
    </row>
    <row r="6" spans="1:6" x14ac:dyDescent="0.25">
      <c r="A6">
        <v>4</v>
      </c>
      <c r="B6" s="90">
        <v>62916</v>
      </c>
      <c r="C6" s="90">
        <v>62291</v>
      </c>
      <c r="D6" s="90"/>
      <c r="E6" s="90"/>
      <c r="F6" s="90">
        <f t="shared" ref="F6:F33" si="0">+E6-D6+C6-B6</f>
        <v>-625</v>
      </c>
    </row>
    <row r="7" spans="1:6" x14ac:dyDescent="0.25">
      <c r="A7">
        <v>5</v>
      </c>
      <c r="B7" s="90">
        <v>66527</v>
      </c>
      <c r="C7" s="90">
        <v>69603</v>
      </c>
      <c r="D7" s="90"/>
      <c r="E7" s="90"/>
      <c r="F7" s="90">
        <f t="shared" si="0"/>
        <v>3076</v>
      </c>
    </row>
    <row r="8" spans="1:6" x14ac:dyDescent="0.25">
      <c r="A8">
        <v>6</v>
      </c>
      <c r="B8" s="90">
        <v>60881</v>
      </c>
      <c r="C8" s="90">
        <v>59228</v>
      </c>
      <c r="D8" s="90"/>
      <c r="E8" s="90"/>
      <c r="F8" s="90">
        <f t="shared" si="0"/>
        <v>-1653</v>
      </c>
    </row>
    <row r="9" spans="1:6" x14ac:dyDescent="0.25">
      <c r="A9">
        <v>7</v>
      </c>
      <c r="B9" s="90">
        <v>60973</v>
      </c>
      <c r="C9" s="90">
        <v>59228</v>
      </c>
      <c r="D9" s="90">
        <v>-12</v>
      </c>
      <c r="E9" s="90"/>
      <c r="F9" s="90">
        <f t="shared" si="0"/>
        <v>-1733</v>
      </c>
    </row>
    <row r="10" spans="1:6" x14ac:dyDescent="0.25">
      <c r="A10">
        <v>8</v>
      </c>
      <c r="B10" s="90">
        <v>61228</v>
      </c>
      <c r="C10" s="90">
        <v>59228</v>
      </c>
      <c r="D10" s="90"/>
      <c r="E10" s="90"/>
      <c r="F10" s="90">
        <f t="shared" si="0"/>
        <v>-2000</v>
      </c>
    </row>
    <row r="11" spans="1:6" x14ac:dyDescent="0.25">
      <c r="A11">
        <v>9</v>
      </c>
      <c r="B11" s="90">
        <v>51852</v>
      </c>
      <c r="C11" s="90">
        <v>53798</v>
      </c>
      <c r="D11" s="90">
        <v>-6833</v>
      </c>
      <c r="E11" s="90">
        <v>-29491</v>
      </c>
      <c r="F11" s="90">
        <f t="shared" si="0"/>
        <v>-20712</v>
      </c>
    </row>
    <row r="12" spans="1:6" x14ac:dyDescent="0.25">
      <c r="A12">
        <v>10</v>
      </c>
      <c r="B12" s="90">
        <v>55568</v>
      </c>
      <c r="C12" s="90">
        <v>53798</v>
      </c>
      <c r="D12" s="90">
        <v>-22643</v>
      </c>
      <c r="E12" s="90">
        <v>-29491</v>
      </c>
      <c r="F12" s="90">
        <f t="shared" si="0"/>
        <v>-8618</v>
      </c>
    </row>
    <row r="13" spans="1:6" x14ac:dyDescent="0.25">
      <c r="A13">
        <v>11</v>
      </c>
      <c r="B13" s="90">
        <v>56114</v>
      </c>
      <c r="C13" s="90">
        <v>54900</v>
      </c>
      <c r="D13" s="90">
        <v>-25075</v>
      </c>
      <c r="E13" s="90">
        <v>-29491</v>
      </c>
      <c r="F13" s="90">
        <f t="shared" si="0"/>
        <v>-5630</v>
      </c>
    </row>
    <row r="14" spans="1:6" x14ac:dyDescent="0.25">
      <c r="A14">
        <v>12</v>
      </c>
      <c r="B14" s="88"/>
      <c r="C14" s="88"/>
      <c r="D14" s="88"/>
      <c r="E14" s="88"/>
      <c r="F14" s="90">
        <f t="shared" si="0"/>
        <v>0</v>
      </c>
    </row>
    <row r="15" spans="1:6" x14ac:dyDescent="0.25">
      <c r="A15">
        <v>13</v>
      </c>
      <c r="B15" s="88"/>
      <c r="C15" s="88"/>
      <c r="D15" s="88"/>
      <c r="E15" s="88"/>
      <c r="F15" s="90">
        <f t="shared" si="0"/>
        <v>0</v>
      </c>
    </row>
    <row r="16" spans="1:6" x14ac:dyDescent="0.25">
      <c r="A16">
        <v>14</v>
      </c>
      <c r="B16" s="88"/>
      <c r="C16" s="88"/>
      <c r="D16" s="88"/>
      <c r="E16" s="88"/>
      <c r="F16" s="90">
        <f t="shared" si="0"/>
        <v>0</v>
      </c>
    </row>
    <row r="17" spans="1:6" x14ac:dyDescent="0.25">
      <c r="A17">
        <v>15</v>
      </c>
      <c r="B17" s="88"/>
      <c r="C17" s="88"/>
      <c r="D17" s="14"/>
      <c r="E17" s="14"/>
      <c r="F17" s="90">
        <f t="shared" si="0"/>
        <v>0</v>
      </c>
    </row>
    <row r="18" spans="1:6" x14ac:dyDescent="0.25">
      <c r="A18">
        <v>16</v>
      </c>
      <c r="B18" s="88"/>
      <c r="C18" s="88"/>
      <c r="D18" s="14"/>
      <c r="E18" s="14"/>
      <c r="F18" s="90">
        <f t="shared" si="0"/>
        <v>0</v>
      </c>
    </row>
    <row r="19" spans="1:6" x14ac:dyDescent="0.25">
      <c r="A19">
        <v>17</v>
      </c>
      <c r="B19" s="88"/>
      <c r="C19" s="14"/>
      <c r="D19" s="14"/>
      <c r="E19" s="14"/>
      <c r="F19" s="90">
        <f t="shared" si="0"/>
        <v>0</v>
      </c>
    </row>
    <row r="20" spans="1:6" x14ac:dyDescent="0.25">
      <c r="A20">
        <v>18</v>
      </c>
      <c r="B20" s="378"/>
      <c r="C20" s="378"/>
      <c r="D20" s="14"/>
      <c r="E20" s="14"/>
      <c r="F20" s="90">
        <f t="shared" si="0"/>
        <v>0</v>
      </c>
    </row>
    <row r="21" spans="1:6" x14ac:dyDescent="0.25">
      <c r="A21">
        <v>19</v>
      </c>
      <c r="B21" s="378"/>
      <c r="C21" s="378"/>
      <c r="D21" s="14"/>
      <c r="E21" s="14"/>
      <c r="F21" s="90">
        <f t="shared" si="0"/>
        <v>0</v>
      </c>
    </row>
    <row r="22" spans="1:6" x14ac:dyDescent="0.25">
      <c r="A22">
        <v>20</v>
      </c>
      <c r="B22" s="378"/>
      <c r="C22" s="378"/>
      <c r="D22" s="14"/>
      <c r="E22" s="14"/>
      <c r="F22" s="90">
        <f t="shared" si="0"/>
        <v>0</v>
      </c>
    </row>
    <row r="23" spans="1:6" x14ac:dyDescent="0.25">
      <c r="A23">
        <v>21</v>
      </c>
      <c r="B23" s="378"/>
      <c r="C23" s="378"/>
      <c r="D23" s="14"/>
      <c r="E23" s="14"/>
      <c r="F23" s="90">
        <f t="shared" si="0"/>
        <v>0</v>
      </c>
    </row>
    <row r="24" spans="1:6" x14ac:dyDescent="0.25">
      <c r="A24">
        <v>22</v>
      </c>
      <c r="B24" s="378"/>
      <c r="C24" s="378"/>
      <c r="D24" s="14"/>
      <c r="E24" s="14"/>
      <c r="F24" s="90">
        <f t="shared" si="0"/>
        <v>0</v>
      </c>
    </row>
    <row r="25" spans="1:6" x14ac:dyDescent="0.25">
      <c r="A25">
        <v>23</v>
      </c>
      <c r="B25" s="378"/>
      <c r="C25" s="378"/>
      <c r="D25" s="14"/>
      <c r="E25" s="14"/>
      <c r="F25" s="90">
        <f t="shared" si="0"/>
        <v>0</v>
      </c>
    </row>
    <row r="26" spans="1:6" x14ac:dyDescent="0.25">
      <c r="A26">
        <v>24</v>
      </c>
      <c r="B26" s="378"/>
      <c r="C26" s="378"/>
      <c r="D26" s="14"/>
      <c r="E26" s="14"/>
      <c r="F26" s="90">
        <f t="shared" si="0"/>
        <v>0</v>
      </c>
    </row>
    <row r="27" spans="1:6" x14ac:dyDescent="0.25">
      <c r="A27">
        <v>25</v>
      </c>
      <c r="B27" s="378"/>
      <c r="C27" s="378"/>
      <c r="D27" s="14"/>
      <c r="E27" s="14"/>
      <c r="F27" s="90">
        <f t="shared" si="0"/>
        <v>0</v>
      </c>
    </row>
    <row r="28" spans="1:6" x14ac:dyDescent="0.25">
      <c r="A28">
        <v>26</v>
      </c>
      <c r="B28" s="378"/>
      <c r="C28" s="378"/>
      <c r="D28" s="14"/>
      <c r="E28" s="14"/>
      <c r="F28" s="90">
        <f t="shared" si="0"/>
        <v>0</v>
      </c>
    </row>
    <row r="29" spans="1:6" x14ac:dyDescent="0.25">
      <c r="A29">
        <v>27</v>
      </c>
      <c r="B29" s="378"/>
      <c r="C29" s="378"/>
      <c r="D29" s="14"/>
      <c r="E29" s="14"/>
      <c r="F29" s="90">
        <f t="shared" si="0"/>
        <v>0</v>
      </c>
    </row>
    <row r="30" spans="1:6" x14ac:dyDescent="0.25">
      <c r="A30">
        <v>28</v>
      </c>
      <c r="B30" s="378"/>
      <c r="C30" s="378"/>
      <c r="D30" s="14"/>
      <c r="E30" s="14"/>
      <c r="F30" s="90">
        <f t="shared" si="0"/>
        <v>0</v>
      </c>
    </row>
    <row r="31" spans="1:6" x14ac:dyDescent="0.25">
      <c r="A31">
        <v>29</v>
      </c>
      <c r="B31" s="378"/>
      <c r="C31" s="378"/>
      <c r="D31" s="14"/>
      <c r="E31" s="14"/>
      <c r="F31" s="90">
        <f t="shared" si="0"/>
        <v>0</v>
      </c>
    </row>
    <row r="32" spans="1:6" x14ac:dyDescent="0.25">
      <c r="A32">
        <v>30</v>
      </c>
      <c r="B32" s="378"/>
      <c r="C32" s="378"/>
      <c r="D32" s="14"/>
      <c r="E32" s="14"/>
      <c r="F32" s="90">
        <f t="shared" si="0"/>
        <v>0</v>
      </c>
    </row>
    <row r="33" spans="1:6" x14ac:dyDescent="0.25">
      <c r="A33">
        <v>31</v>
      </c>
      <c r="B33" s="378"/>
      <c r="C33" s="378"/>
      <c r="D33" s="14"/>
      <c r="E33" s="14"/>
      <c r="F33" s="90">
        <f t="shared" si="0"/>
        <v>0</v>
      </c>
    </row>
    <row r="34" spans="1:6" x14ac:dyDescent="0.25">
      <c r="B34" s="299">
        <f>SUM(B3:B33)</f>
        <v>652808</v>
      </c>
      <c r="C34" s="299">
        <f>SUM(C3:C33)</f>
        <v>658559</v>
      </c>
      <c r="D34" s="14">
        <f>SUM(D3:D33)</f>
        <v>-55312</v>
      </c>
      <c r="E34" s="14">
        <f>SUM(E3:E33)</f>
        <v>-88473</v>
      </c>
      <c r="F34" s="14">
        <f>SUM(F3:F33)</f>
        <v>-27410</v>
      </c>
    </row>
    <row r="35" spans="1:6" x14ac:dyDescent="0.25">
      <c r="D35" s="14"/>
      <c r="E35" s="14"/>
      <c r="F35" s="14"/>
    </row>
    <row r="36" spans="1:6" x14ac:dyDescent="0.25">
      <c r="F36" s="383"/>
    </row>
    <row r="37" spans="1:6" x14ac:dyDescent="0.25">
      <c r="A37" s="264">
        <v>37042</v>
      </c>
      <c r="B37" s="14"/>
      <c r="C37" s="14"/>
      <c r="D37" s="14"/>
      <c r="E37" s="14"/>
      <c r="F37" s="407">
        <f>37616+54911</f>
        <v>92527</v>
      </c>
    </row>
    <row r="38" spans="1:6" x14ac:dyDescent="0.25">
      <c r="A38" s="264">
        <v>37053</v>
      </c>
      <c r="B38" s="14"/>
      <c r="C38" s="14"/>
      <c r="D38" s="14"/>
      <c r="E38" s="14"/>
      <c r="F38" s="150">
        <f>+F37+F34</f>
        <v>65117</v>
      </c>
    </row>
    <row r="39" spans="1:6" x14ac:dyDescent="0.25">
      <c r="F39" s="314"/>
    </row>
    <row r="40" spans="1:6" x14ac:dyDescent="0.25">
      <c r="F40" s="314"/>
    </row>
    <row r="41" spans="1:6" x14ac:dyDescent="0.25">
      <c r="F41" s="314"/>
    </row>
    <row r="42" spans="1:6" x14ac:dyDescent="0.25">
      <c r="F42" s="314"/>
    </row>
    <row r="43" spans="1:6" x14ac:dyDescent="0.25">
      <c r="F43" s="314"/>
    </row>
    <row r="44" spans="1:6" x14ac:dyDescent="0.25">
      <c r="F44" s="314"/>
    </row>
    <row r="45" spans="1:6" x14ac:dyDescent="0.25">
      <c r="F45" s="314"/>
    </row>
    <row r="46" spans="1:6" x14ac:dyDescent="0.25">
      <c r="F46" s="314"/>
    </row>
    <row r="47" spans="1:6" x14ac:dyDescent="0.25">
      <c r="F47" s="314"/>
    </row>
    <row r="48" spans="1:6" x14ac:dyDescent="0.25">
      <c r="F48" s="31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6" workbookViewId="0">
      <selection activeCell="D42" sqref="D42"/>
    </sheetView>
    <sheetView topLeftCell="A26" workbookViewId="1">
      <selection activeCell="C33" sqref="C33"/>
    </sheetView>
    <sheetView topLeftCell="A26" workbookViewId="2">
      <selection activeCell="B36" sqref="B36"/>
    </sheetView>
    <sheetView workbookViewId="3">
      <selection activeCell="C15" sqref="C15"/>
    </sheetView>
  </sheetViews>
  <sheetFormatPr defaultRowHeight="13.2" x14ac:dyDescent="0.25"/>
  <cols>
    <col min="2" max="2" width="9.33203125" bestFit="1" customWidth="1"/>
  </cols>
  <sheetData>
    <row r="1" spans="1:4" ht="15.6" x14ac:dyDescent="0.3">
      <c r="A1" s="53">
        <v>56696</v>
      </c>
      <c r="B1" s="55"/>
    </row>
    <row r="3" spans="1:4" x14ac:dyDescent="0.25">
      <c r="A3" s="5" t="s">
        <v>12</v>
      </c>
      <c r="B3" s="6" t="s">
        <v>22</v>
      </c>
      <c r="C3" s="6" t="s">
        <v>21</v>
      </c>
    </row>
    <row r="4" spans="1:4" x14ac:dyDescent="0.25">
      <c r="A4" s="10">
        <v>1</v>
      </c>
      <c r="B4" s="11">
        <v>25000</v>
      </c>
      <c r="C4" s="11">
        <v>25256</v>
      </c>
      <c r="D4" s="25">
        <f>+C4-B4</f>
        <v>256</v>
      </c>
    </row>
    <row r="5" spans="1:4" x14ac:dyDescent="0.25">
      <c r="A5" s="10">
        <v>2</v>
      </c>
      <c r="B5" s="11">
        <v>25000</v>
      </c>
      <c r="C5" s="11">
        <v>25151</v>
      </c>
      <c r="D5" s="25">
        <f t="shared" ref="D5:D34" si="0">+C5-B5</f>
        <v>151</v>
      </c>
    </row>
    <row r="6" spans="1:4" x14ac:dyDescent="0.25">
      <c r="A6" s="10">
        <v>3</v>
      </c>
      <c r="B6" s="11">
        <v>25000</v>
      </c>
      <c r="C6" s="11">
        <v>25329</v>
      </c>
      <c r="D6" s="25">
        <f t="shared" si="0"/>
        <v>329</v>
      </c>
    </row>
    <row r="7" spans="1:4" x14ac:dyDescent="0.25">
      <c r="A7" s="10">
        <v>4</v>
      </c>
      <c r="B7" s="11">
        <v>25000</v>
      </c>
      <c r="C7" s="11">
        <v>25312</v>
      </c>
      <c r="D7" s="25">
        <f t="shared" si="0"/>
        <v>312</v>
      </c>
    </row>
    <row r="8" spans="1:4" x14ac:dyDescent="0.25">
      <c r="A8" s="10">
        <v>5</v>
      </c>
      <c r="B8" s="11">
        <v>25000</v>
      </c>
      <c r="C8" s="11">
        <v>25251</v>
      </c>
      <c r="D8" s="25">
        <f t="shared" si="0"/>
        <v>251</v>
      </c>
    </row>
    <row r="9" spans="1:4" x14ac:dyDescent="0.25">
      <c r="A9" s="10">
        <v>6</v>
      </c>
      <c r="B9" s="11">
        <v>25000</v>
      </c>
      <c r="C9" s="11">
        <v>25810</v>
      </c>
      <c r="D9" s="25">
        <f t="shared" si="0"/>
        <v>810</v>
      </c>
    </row>
    <row r="10" spans="1:4" x14ac:dyDescent="0.25">
      <c r="A10" s="10">
        <v>7</v>
      </c>
      <c r="B10" s="11">
        <v>25000</v>
      </c>
      <c r="C10" s="11">
        <v>25494</v>
      </c>
      <c r="D10" s="25">
        <f t="shared" si="0"/>
        <v>494</v>
      </c>
    </row>
    <row r="11" spans="1:4" x14ac:dyDescent="0.25">
      <c r="A11" s="10">
        <v>8</v>
      </c>
      <c r="B11" s="11">
        <v>25000</v>
      </c>
      <c r="C11" s="11">
        <v>25010</v>
      </c>
      <c r="D11" s="25">
        <f t="shared" si="0"/>
        <v>10</v>
      </c>
    </row>
    <row r="12" spans="1:4" x14ac:dyDescent="0.25">
      <c r="A12" s="10">
        <v>9</v>
      </c>
      <c r="B12" s="11">
        <v>42000</v>
      </c>
      <c r="C12" s="11">
        <v>41806</v>
      </c>
      <c r="D12" s="25">
        <f t="shared" si="0"/>
        <v>-194</v>
      </c>
    </row>
    <row r="13" spans="1:4" x14ac:dyDescent="0.25">
      <c r="A13" s="10">
        <v>10</v>
      </c>
      <c r="B13" s="11">
        <v>42000</v>
      </c>
      <c r="C13" s="11">
        <v>42075</v>
      </c>
      <c r="D13" s="25">
        <f t="shared" si="0"/>
        <v>75</v>
      </c>
    </row>
    <row r="14" spans="1:4" x14ac:dyDescent="0.25">
      <c r="A14" s="10">
        <v>11</v>
      </c>
      <c r="B14" s="11">
        <v>42000</v>
      </c>
      <c r="C14" s="11">
        <v>40489</v>
      </c>
      <c r="D14" s="25">
        <f t="shared" si="0"/>
        <v>-1511</v>
      </c>
    </row>
    <row r="15" spans="1:4" x14ac:dyDescent="0.25">
      <c r="A15" s="10">
        <v>12</v>
      </c>
      <c r="B15" s="11"/>
      <c r="C15" s="11"/>
      <c r="D15" s="25">
        <f t="shared" si="0"/>
        <v>0</v>
      </c>
    </row>
    <row r="16" spans="1:4" x14ac:dyDescent="0.25">
      <c r="A16" s="10">
        <v>13</v>
      </c>
      <c r="B16" s="11"/>
      <c r="C16" s="11"/>
      <c r="D16" s="25">
        <f t="shared" si="0"/>
        <v>0</v>
      </c>
    </row>
    <row r="17" spans="1:4" x14ac:dyDescent="0.25">
      <c r="A17" s="10">
        <v>14</v>
      </c>
      <c r="B17" s="11"/>
      <c r="C17" s="11"/>
      <c r="D17" s="25">
        <f t="shared" si="0"/>
        <v>0</v>
      </c>
    </row>
    <row r="18" spans="1:4" x14ac:dyDescent="0.25">
      <c r="A18" s="10">
        <v>15</v>
      </c>
      <c r="B18" s="11"/>
      <c r="C18" s="11"/>
      <c r="D18" s="25">
        <f t="shared" si="0"/>
        <v>0</v>
      </c>
    </row>
    <row r="19" spans="1:4" x14ac:dyDescent="0.25">
      <c r="A19" s="10">
        <v>16</v>
      </c>
      <c r="B19" s="11"/>
      <c r="C19" s="11"/>
      <c r="D19" s="25">
        <f t="shared" si="0"/>
        <v>0</v>
      </c>
    </row>
    <row r="20" spans="1:4" x14ac:dyDescent="0.25">
      <c r="A20" s="10">
        <v>17</v>
      </c>
      <c r="B20" s="11"/>
      <c r="C20" s="11"/>
      <c r="D20" s="25">
        <f t="shared" si="0"/>
        <v>0</v>
      </c>
    </row>
    <row r="21" spans="1:4" x14ac:dyDescent="0.25">
      <c r="A21" s="10">
        <v>18</v>
      </c>
      <c r="B21" s="11"/>
      <c r="C21" s="11"/>
      <c r="D21" s="25">
        <f t="shared" si="0"/>
        <v>0</v>
      </c>
    </row>
    <row r="22" spans="1:4" x14ac:dyDescent="0.25">
      <c r="A22" s="10">
        <v>19</v>
      </c>
      <c r="B22" s="11"/>
      <c r="C22" s="11"/>
      <c r="D22" s="25">
        <f t="shared" si="0"/>
        <v>0</v>
      </c>
    </row>
    <row r="23" spans="1:4" x14ac:dyDescent="0.25">
      <c r="A23" s="10">
        <v>20</v>
      </c>
      <c r="B23" s="11"/>
      <c r="C23" s="11"/>
      <c r="D23" s="25">
        <f t="shared" si="0"/>
        <v>0</v>
      </c>
    </row>
    <row r="24" spans="1:4" x14ac:dyDescent="0.25">
      <c r="A24" s="10">
        <v>21</v>
      </c>
      <c r="B24" s="11"/>
      <c r="C24" s="11"/>
      <c r="D24" s="25">
        <f t="shared" si="0"/>
        <v>0</v>
      </c>
    </row>
    <row r="25" spans="1:4" x14ac:dyDescent="0.25">
      <c r="A25" s="10">
        <v>22</v>
      </c>
      <c r="B25" s="11"/>
      <c r="C25" s="11"/>
      <c r="D25" s="25">
        <f t="shared" si="0"/>
        <v>0</v>
      </c>
    </row>
    <row r="26" spans="1:4" x14ac:dyDescent="0.25">
      <c r="A26" s="10">
        <v>23</v>
      </c>
      <c r="B26" s="11"/>
      <c r="C26" s="11"/>
      <c r="D26" s="25">
        <f t="shared" si="0"/>
        <v>0</v>
      </c>
    </row>
    <row r="27" spans="1:4" x14ac:dyDescent="0.25">
      <c r="A27" s="10">
        <v>24</v>
      </c>
      <c r="B27" s="11"/>
      <c r="C27" s="11"/>
      <c r="D27" s="25">
        <f t="shared" si="0"/>
        <v>0</v>
      </c>
    </row>
    <row r="28" spans="1:4" x14ac:dyDescent="0.25">
      <c r="A28" s="10">
        <v>25</v>
      </c>
      <c r="B28" s="11"/>
      <c r="C28" s="11"/>
      <c r="D28" s="25">
        <f t="shared" si="0"/>
        <v>0</v>
      </c>
    </row>
    <row r="29" spans="1:4" x14ac:dyDescent="0.25">
      <c r="A29" s="10">
        <v>26</v>
      </c>
      <c r="B29" s="11"/>
      <c r="C29" s="11"/>
      <c r="D29" s="25">
        <f t="shared" si="0"/>
        <v>0</v>
      </c>
    </row>
    <row r="30" spans="1:4" x14ac:dyDescent="0.25">
      <c r="A30" s="10">
        <v>27</v>
      </c>
      <c r="B30" s="11"/>
      <c r="C30" s="11"/>
      <c r="D30" s="25">
        <f t="shared" si="0"/>
        <v>0</v>
      </c>
    </row>
    <row r="31" spans="1:4" x14ac:dyDescent="0.25">
      <c r="A31" s="10">
        <v>28</v>
      </c>
      <c r="B31" s="11"/>
      <c r="C31" s="11"/>
      <c r="D31" s="25">
        <f t="shared" si="0"/>
        <v>0</v>
      </c>
    </row>
    <row r="32" spans="1:4" x14ac:dyDescent="0.25">
      <c r="A32" s="10">
        <v>29</v>
      </c>
      <c r="B32" s="11"/>
      <c r="C32" s="11"/>
      <c r="D32" s="25">
        <f t="shared" si="0"/>
        <v>0</v>
      </c>
    </row>
    <row r="33" spans="1:4" x14ac:dyDescent="0.25">
      <c r="A33" s="10">
        <v>30</v>
      </c>
      <c r="B33" s="11"/>
      <c r="C33" s="11"/>
      <c r="D33" s="25">
        <f t="shared" si="0"/>
        <v>0</v>
      </c>
    </row>
    <row r="34" spans="1:4" x14ac:dyDescent="0.25">
      <c r="A34" s="10">
        <v>31</v>
      </c>
      <c r="B34" s="11"/>
      <c r="C34" s="11"/>
      <c r="D34" s="25">
        <f t="shared" si="0"/>
        <v>0</v>
      </c>
    </row>
    <row r="35" spans="1:4" x14ac:dyDescent="0.25">
      <c r="A35" s="10"/>
      <c r="B35" s="11">
        <f>SUM(B4:B34)</f>
        <v>326000</v>
      </c>
      <c r="C35" s="11">
        <f>SUM(C4:C34)</f>
        <v>326983</v>
      </c>
      <c r="D35" s="11">
        <f>SUM(D4:D34)</f>
        <v>983</v>
      </c>
    </row>
    <row r="36" spans="1:4" x14ac:dyDescent="0.25">
      <c r="A36" s="26"/>
      <c r="B36" s="24"/>
      <c r="C36" s="25"/>
      <c r="D36" s="2"/>
    </row>
    <row r="37" spans="1:4" x14ac:dyDescent="0.25">
      <c r="D37" s="24"/>
    </row>
    <row r="38" spans="1:4" x14ac:dyDescent="0.25">
      <c r="A38" s="57">
        <v>37042</v>
      </c>
      <c r="D38" s="51">
        <v>3950</v>
      </c>
    </row>
    <row r="39" spans="1:4" x14ac:dyDescent="0.25">
      <c r="A39" s="2"/>
      <c r="D39" s="24"/>
    </row>
    <row r="40" spans="1:4" x14ac:dyDescent="0.25">
      <c r="A40" s="57">
        <v>37053</v>
      </c>
      <c r="D40" s="36">
        <f>+D38+D35</f>
        <v>4933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C8" sqref="C8"/>
    </sheetView>
    <sheetView topLeftCell="A26" workbookViewId="1">
      <selection activeCell="G32" sqref="G32"/>
    </sheetView>
    <sheetView workbookViewId="2">
      <selection activeCell="E7" sqref="E7"/>
    </sheetView>
    <sheetView topLeftCell="A26" workbookViewId="3">
      <selection activeCell="G40" sqref="G40"/>
    </sheetView>
  </sheetViews>
  <sheetFormatPr defaultRowHeight="13.2" x14ac:dyDescent="0.25"/>
  <cols>
    <col min="4" max="5" width="9.88671875" customWidth="1"/>
    <col min="8" max="8" width="9.88671875" customWidth="1"/>
    <col min="9" max="9" width="9.33203125" customWidth="1"/>
  </cols>
  <sheetData>
    <row r="1" spans="1:35" x14ac:dyDescent="0.25">
      <c r="B1" s="1">
        <v>500249</v>
      </c>
      <c r="D1" s="1">
        <v>500260</v>
      </c>
      <c r="F1" s="1">
        <v>500646</v>
      </c>
      <c r="H1" s="1">
        <v>500598</v>
      </c>
    </row>
    <row r="2" spans="1:35" x14ac:dyDescent="0.25">
      <c r="B2" s="30" t="s">
        <v>114</v>
      </c>
      <c r="C2" s="4"/>
      <c r="D2" s="38" t="s">
        <v>115</v>
      </c>
      <c r="E2" s="4"/>
      <c r="F2" s="38" t="s">
        <v>116</v>
      </c>
      <c r="G2" s="4"/>
      <c r="H2" s="4"/>
      <c r="I2" s="4"/>
      <c r="J2" s="4"/>
    </row>
    <row r="3" spans="1:35" x14ac:dyDescent="0.25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H3" s="6" t="s">
        <v>21</v>
      </c>
      <c r="I3" s="6" t="s">
        <v>22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5">
      <c r="A4" s="10">
        <v>1</v>
      </c>
      <c r="B4" s="11">
        <v>24744</v>
      </c>
      <c r="C4" s="11">
        <v>27471</v>
      </c>
      <c r="D4" s="11">
        <v>9254</v>
      </c>
      <c r="E4" s="11">
        <v>11000</v>
      </c>
      <c r="F4" s="11">
        <v>470</v>
      </c>
      <c r="G4" s="11"/>
      <c r="H4" s="11">
        <v>128</v>
      </c>
      <c r="I4" s="11"/>
      <c r="J4" s="11">
        <f t="shared" ref="J4:J34" si="0">+C4+E4+G4+I4-H4-F4-D4-B4</f>
        <v>3875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5">
      <c r="A5" s="10">
        <v>2</v>
      </c>
      <c r="B5" s="11">
        <v>24610</v>
      </c>
      <c r="C5" s="11">
        <v>23207</v>
      </c>
      <c r="D5" s="11">
        <v>9162</v>
      </c>
      <c r="E5" s="11">
        <v>8606</v>
      </c>
      <c r="F5" s="11"/>
      <c r="G5" s="11"/>
      <c r="H5" s="11"/>
      <c r="I5" s="11"/>
      <c r="J5" s="11">
        <f t="shared" si="0"/>
        <v>-1959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5">
      <c r="A6" s="10">
        <v>3</v>
      </c>
      <c r="B6" s="11">
        <v>24285</v>
      </c>
      <c r="C6" s="11">
        <v>23568</v>
      </c>
      <c r="D6" s="11">
        <v>9138</v>
      </c>
      <c r="E6" s="11">
        <v>8606</v>
      </c>
      <c r="F6" s="11"/>
      <c r="G6" s="11"/>
      <c r="H6" s="11"/>
      <c r="I6" s="11"/>
      <c r="J6" s="11">
        <f t="shared" si="0"/>
        <v>-1249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5">
      <c r="A7" s="10">
        <v>4</v>
      </c>
      <c r="B7" s="11">
        <v>24209</v>
      </c>
      <c r="C7" s="11">
        <v>24500</v>
      </c>
      <c r="D7" s="11">
        <v>8984</v>
      </c>
      <c r="E7" s="11">
        <v>8606</v>
      </c>
      <c r="F7" s="11"/>
      <c r="G7" s="11"/>
      <c r="H7" s="11">
        <v>538</v>
      </c>
      <c r="I7" s="11"/>
      <c r="J7" s="11">
        <f t="shared" si="0"/>
        <v>-625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5">
      <c r="A8" s="10">
        <v>5</v>
      </c>
      <c r="B8" s="11">
        <v>24275</v>
      </c>
      <c r="C8" s="11">
        <v>24500</v>
      </c>
      <c r="D8" s="11">
        <v>9433</v>
      </c>
      <c r="E8" s="11">
        <v>8606</v>
      </c>
      <c r="F8" s="11"/>
      <c r="G8" s="11"/>
      <c r="H8" s="11"/>
      <c r="I8" s="11"/>
      <c r="J8" s="11">
        <f t="shared" si="0"/>
        <v>-602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5">
      <c r="A9" s="10">
        <v>6</v>
      </c>
      <c r="B9" s="11">
        <v>24031</v>
      </c>
      <c r="C9" s="11">
        <v>24500</v>
      </c>
      <c r="D9" s="11">
        <v>8667</v>
      </c>
      <c r="E9" s="11">
        <v>8606</v>
      </c>
      <c r="F9" s="11"/>
      <c r="G9" s="11"/>
      <c r="H9" s="11"/>
      <c r="I9" s="11"/>
      <c r="J9" s="11">
        <f t="shared" si="0"/>
        <v>408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5">
      <c r="A10" s="10">
        <v>7</v>
      </c>
      <c r="B10" s="11">
        <v>23613</v>
      </c>
      <c r="C10" s="11">
        <v>24500</v>
      </c>
      <c r="D10" s="11">
        <v>9307</v>
      </c>
      <c r="E10" s="11">
        <v>8606</v>
      </c>
      <c r="F10" s="11"/>
      <c r="G10" s="11"/>
      <c r="H10" s="11"/>
      <c r="I10" s="11"/>
      <c r="J10" s="11">
        <f t="shared" si="0"/>
        <v>186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5">
      <c r="A11" s="10">
        <v>8</v>
      </c>
      <c r="B11" s="11">
        <v>23473</v>
      </c>
      <c r="C11" s="11">
        <v>22921</v>
      </c>
      <c r="D11" s="11">
        <v>9453</v>
      </c>
      <c r="E11" s="11">
        <v>8606</v>
      </c>
      <c r="F11" s="11">
        <v>16249</v>
      </c>
      <c r="G11" s="11">
        <v>17000</v>
      </c>
      <c r="H11" s="11"/>
      <c r="I11" s="11"/>
      <c r="J11" s="11">
        <f t="shared" si="0"/>
        <v>-648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5">
      <c r="A12" s="10">
        <v>9</v>
      </c>
      <c r="B12" s="11">
        <v>23022</v>
      </c>
      <c r="C12" s="11">
        <v>23122</v>
      </c>
      <c r="D12" s="11">
        <v>9271</v>
      </c>
      <c r="E12" s="11">
        <v>8765</v>
      </c>
      <c r="F12" s="11">
        <v>18771</v>
      </c>
      <c r="G12" s="11">
        <v>17000</v>
      </c>
      <c r="H12" s="11"/>
      <c r="I12" s="11"/>
      <c r="J12" s="11">
        <f t="shared" si="0"/>
        <v>-2177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5">
      <c r="A13" s="10">
        <v>10</v>
      </c>
      <c r="B13" s="11">
        <v>23610</v>
      </c>
      <c r="C13" s="11">
        <v>23122</v>
      </c>
      <c r="D13" s="11">
        <v>9488</v>
      </c>
      <c r="E13" s="11">
        <v>8765</v>
      </c>
      <c r="F13" s="11">
        <v>20405</v>
      </c>
      <c r="G13" s="11">
        <v>17000</v>
      </c>
      <c r="H13" s="11"/>
      <c r="I13" s="11"/>
      <c r="J13" s="11">
        <f t="shared" si="0"/>
        <v>-4616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5">
      <c r="A14" s="10">
        <v>11</v>
      </c>
      <c r="B14" s="11">
        <v>23480</v>
      </c>
      <c r="C14" s="11">
        <v>24500</v>
      </c>
      <c r="D14" s="11">
        <v>9321</v>
      </c>
      <c r="E14" s="11">
        <v>8765</v>
      </c>
      <c r="F14" s="11">
        <v>20324</v>
      </c>
      <c r="G14" s="11">
        <v>17000</v>
      </c>
      <c r="H14" s="11"/>
      <c r="I14" s="11"/>
      <c r="J14" s="11">
        <f t="shared" si="0"/>
        <v>-2860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5">
      <c r="A15" s="10">
        <v>12</v>
      </c>
      <c r="B15" s="11"/>
      <c r="C15" s="11"/>
      <c r="D15" s="11"/>
      <c r="E15" s="11"/>
      <c r="F15" s="11"/>
      <c r="G15" s="11"/>
      <c r="H15" s="11"/>
      <c r="I15" s="11"/>
      <c r="J15" s="11">
        <f t="shared" si="0"/>
        <v>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5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5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5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5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5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5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5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5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5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5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5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5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5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5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5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5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5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N32" s="18"/>
      <c r="R32" s="18"/>
      <c r="S32" s="21"/>
      <c r="T32" s="20"/>
      <c r="U32" s="16"/>
      <c r="V32" s="15"/>
      <c r="W32" s="13"/>
    </row>
    <row r="33" spans="1:23" x14ac:dyDescent="0.25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5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5">
      <c r="A35" s="10"/>
      <c r="B35" s="11">
        <f>SUM(B4:B34)</f>
        <v>263352</v>
      </c>
      <c r="C35" s="11">
        <f t="shared" ref="C35:I35" si="1">SUM(C4:C34)</f>
        <v>265911</v>
      </c>
      <c r="D35" s="11">
        <f t="shared" si="1"/>
        <v>101478</v>
      </c>
      <c r="E35" s="11">
        <f t="shared" si="1"/>
        <v>97537</v>
      </c>
      <c r="F35" s="11">
        <f t="shared" si="1"/>
        <v>76219</v>
      </c>
      <c r="G35" s="11">
        <f t="shared" si="1"/>
        <v>68000</v>
      </c>
      <c r="H35" s="11">
        <f t="shared" si="1"/>
        <v>666</v>
      </c>
      <c r="I35" s="11">
        <f t="shared" si="1"/>
        <v>0</v>
      </c>
      <c r="J35" s="11">
        <f>SUM(J4:J34)</f>
        <v>-10267</v>
      </c>
      <c r="N35" s="18"/>
      <c r="R35" s="18"/>
      <c r="S35" s="21"/>
      <c r="T35" s="20"/>
      <c r="U35" s="16"/>
      <c r="V35" s="15"/>
      <c r="W35" s="13"/>
    </row>
    <row r="36" spans="1:23" x14ac:dyDescent="0.25">
      <c r="J36" s="15">
        <f>+summary!P11</f>
        <v>3.17</v>
      </c>
      <c r="N36" s="24"/>
      <c r="R36" s="18"/>
      <c r="S36" s="19"/>
      <c r="T36" s="20"/>
      <c r="U36" s="16"/>
      <c r="V36" s="15"/>
      <c r="W36" s="13"/>
    </row>
    <row r="37" spans="1:23" x14ac:dyDescent="0.25">
      <c r="H37" s="14"/>
      <c r="I37" s="14"/>
      <c r="J37" s="47">
        <f>+J36*J35</f>
        <v>-32546.39</v>
      </c>
      <c r="N37" s="24"/>
      <c r="R37" s="18"/>
      <c r="S37" s="19"/>
      <c r="T37" s="20"/>
      <c r="U37" s="16"/>
      <c r="V37" s="15"/>
      <c r="W37" s="13"/>
    </row>
    <row r="38" spans="1:23" x14ac:dyDescent="0.25">
      <c r="J38" s="253"/>
      <c r="N38" s="18"/>
      <c r="R38" s="18"/>
      <c r="S38" s="19"/>
      <c r="T38" s="20"/>
      <c r="U38" s="16"/>
      <c r="V38" s="15"/>
      <c r="W38" s="13"/>
    </row>
    <row r="39" spans="1:23" x14ac:dyDescent="0.25">
      <c r="A39" s="56">
        <v>37042</v>
      </c>
      <c r="C39" s="25"/>
      <c r="E39" s="25"/>
      <c r="G39" s="25"/>
      <c r="I39" s="25"/>
      <c r="J39" s="415">
        <v>409454.99</v>
      </c>
      <c r="N39" s="18"/>
      <c r="R39" s="18"/>
      <c r="S39" s="19"/>
      <c r="T39" s="20"/>
      <c r="U39" s="16"/>
      <c r="V39" s="15"/>
      <c r="W39" s="13"/>
    </row>
    <row r="40" spans="1:23" x14ac:dyDescent="0.25">
      <c r="J40" s="363"/>
      <c r="N40" s="18"/>
      <c r="R40" s="18"/>
      <c r="S40" s="19"/>
      <c r="T40" s="20"/>
      <c r="U40" s="16"/>
      <c r="V40" s="15"/>
      <c r="W40" s="13"/>
    </row>
    <row r="41" spans="1:23" x14ac:dyDescent="0.25">
      <c r="A41" s="33">
        <v>37053</v>
      </c>
      <c r="J41" s="363">
        <f>+J39+J37</f>
        <v>376908.6</v>
      </c>
      <c r="N41" s="18"/>
      <c r="R41" s="18"/>
      <c r="S41" s="19"/>
      <c r="T41" s="20"/>
      <c r="U41" s="16"/>
      <c r="V41" s="15"/>
      <c r="W41" s="13"/>
    </row>
    <row r="42" spans="1:23" x14ac:dyDescent="0.25">
      <c r="J42" s="253"/>
      <c r="N42" s="18"/>
      <c r="R42" s="18"/>
      <c r="S42" s="19"/>
      <c r="T42" s="20"/>
      <c r="U42" s="16"/>
      <c r="V42" s="15"/>
      <c r="W42" s="13"/>
    </row>
    <row r="43" spans="1:23" x14ac:dyDescent="0.25">
      <c r="N43" s="18"/>
      <c r="R43" s="18"/>
      <c r="S43" s="19"/>
      <c r="T43" s="20"/>
      <c r="U43" s="16"/>
      <c r="V43" s="15"/>
      <c r="W43" s="13"/>
    </row>
    <row r="44" spans="1:23" x14ac:dyDescent="0.25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2"/>
      <c r="M49" s="17"/>
    </row>
    <row r="50" spans="1:13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5">
      <c r="A66" s="10"/>
      <c r="B66" s="11"/>
      <c r="C66" s="11"/>
      <c r="D66" s="11">
        <f>212.09*12</f>
        <v>2545.08</v>
      </c>
      <c r="E66" s="11"/>
      <c r="F66" s="11"/>
      <c r="G66" s="11"/>
      <c r="H66" s="11"/>
      <c r="I66" s="11"/>
      <c r="J66" s="11"/>
      <c r="K66" s="2"/>
      <c r="M66" s="17"/>
    </row>
    <row r="67" spans="1:20" x14ac:dyDescent="0.25">
      <c r="A67" s="10"/>
      <c r="B67" s="11"/>
      <c r="C67" s="11"/>
      <c r="D67" s="11">
        <f>58.33*12</f>
        <v>699.96</v>
      </c>
      <c r="E67" s="11"/>
      <c r="F67" s="11"/>
      <c r="G67" s="11"/>
      <c r="H67" s="11"/>
      <c r="I67" s="11"/>
      <c r="J67" s="11"/>
      <c r="K67" s="2"/>
    </row>
    <row r="68" spans="1:20" x14ac:dyDescent="0.25">
      <c r="A68" s="10"/>
      <c r="B68" s="11"/>
      <c r="C68" s="11"/>
      <c r="D68" s="11">
        <f>+D67+D66</f>
        <v>3245.04</v>
      </c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5">
      <c r="A69" s="10"/>
      <c r="B69" s="11"/>
      <c r="C69" s="11"/>
      <c r="D69" s="11">
        <f>+D68/12</f>
        <v>270.42</v>
      </c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5">
      <c r="A71" s="10"/>
      <c r="B71" s="11"/>
      <c r="C71" s="11"/>
      <c r="D71" s="11">
        <v>516.78</v>
      </c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5">
      <c r="A72" s="10"/>
      <c r="B72" s="11"/>
      <c r="C72" s="11"/>
      <c r="D72" s="11">
        <v>212.08</v>
      </c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5">
      <c r="A73" s="10"/>
      <c r="B73" s="11"/>
      <c r="C73" s="11"/>
      <c r="D73" s="11">
        <v>58.33</v>
      </c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5">
      <c r="A74" s="10"/>
      <c r="B74" s="11"/>
      <c r="C74" s="11"/>
      <c r="D74" s="11">
        <v>25</v>
      </c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5">
      <c r="A75" s="10"/>
      <c r="B75" s="11"/>
      <c r="C75" s="11"/>
      <c r="D75" s="11">
        <f>SUM(D71:D74)</f>
        <v>812.19</v>
      </c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5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5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5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5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5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5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5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5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5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5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5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5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5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5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5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5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5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5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5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5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5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5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5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5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5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5">
      <c r="A125" s="26"/>
      <c r="C125" s="25"/>
      <c r="E125" s="25"/>
      <c r="H125" s="27"/>
      <c r="I125" s="27"/>
      <c r="J125" s="25"/>
      <c r="K125" s="2"/>
    </row>
    <row r="126" spans="1:11" x14ac:dyDescent="0.25">
      <c r="A126" s="26"/>
      <c r="K126" s="2"/>
    </row>
    <row r="127" spans="1:11" x14ac:dyDescent="0.25">
      <c r="B127" s="1"/>
      <c r="D127" s="1"/>
      <c r="F127" s="1"/>
      <c r="H127" s="1"/>
      <c r="K127" s="2"/>
    </row>
    <row r="128" spans="1:11" x14ac:dyDescent="0.25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5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5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5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5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5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5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5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5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5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5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5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5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5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5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5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5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5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5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5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5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5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5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5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5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5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5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5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5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5">
      <c r="K162" s="2"/>
    </row>
    <row r="163" spans="1:11" x14ac:dyDescent="0.25">
      <c r="K163" s="2"/>
    </row>
    <row r="164" spans="1:11" x14ac:dyDescent="0.25">
      <c r="I164" s="31"/>
      <c r="J164" s="24"/>
      <c r="K164" s="2"/>
    </row>
    <row r="165" spans="1:11" x14ac:dyDescent="0.25">
      <c r="J165" s="24"/>
      <c r="K165" s="2"/>
    </row>
    <row r="166" spans="1:11" x14ac:dyDescent="0.25">
      <c r="J166" s="24"/>
      <c r="K166" s="2"/>
    </row>
    <row r="167" spans="1:11" x14ac:dyDescent="0.25">
      <c r="J167" s="24"/>
      <c r="K167" s="2"/>
    </row>
    <row r="168" spans="1:11" x14ac:dyDescent="0.25">
      <c r="K168" s="2"/>
    </row>
    <row r="169" spans="1:11" x14ac:dyDescent="0.25">
      <c r="B169" s="1"/>
      <c r="D169" s="1"/>
      <c r="F169" s="1"/>
      <c r="H169" s="1"/>
      <c r="K169" s="2"/>
    </row>
    <row r="170" spans="1:11" x14ac:dyDescent="0.25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5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5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5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5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5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5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5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5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5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5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5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5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5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5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5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5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5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5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5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5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5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5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5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5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5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5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5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5">
      <c r="K204" s="2"/>
    </row>
    <row r="205" spans="1:11" x14ac:dyDescent="0.25">
      <c r="K205" s="2"/>
    </row>
    <row r="206" spans="1:11" x14ac:dyDescent="0.25">
      <c r="I206" s="31"/>
      <c r="J206" s="24"/>
      <c r="K206" s="2"/>
    </row>
    <row r="207" spans="1:11" x14ac:dyDescent="0.25">
      <c r="J207" s="24"/>
      <c r="K207" s="2"/>
    </row>
    <row r="208" spans="1:11" x14ac:dyDescent="0.25">
      <c r="J208" s="24"/>
      <c r="K208" s="2"/>
    </row>
    <row r="209" spans="1:11" x14ac:dyDescent="0.25">
      <c r="K209" s="2"/>
    </row>
    <row r="210" spans="1:11" x14ac:dyDescent="0.25">
      <c r="K210" s="2"/>
    </row>
    <row r="211" spans="1:11" x14ac:dyDescent="0.25">
      <c r="K211" s="2"/>
    </row>
    <row r="212" spans="1:11" x14ac:dyDescent="0.25">
      <c r="B212" s="1"/>
      <c r="D212" s="1"/>
      <c r="F212" s="1"/>
      <c r="H212" s="1"/>
      <c r="K212" s="2"/>
    </row>
    <row r="213" spans="1:11" x14ac:dyDescent="0.25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5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5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5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5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5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5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5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5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5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5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5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5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5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5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5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5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5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5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5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5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5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5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5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5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5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5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5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5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5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5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5">
      <c r="K247" s="2"/>
    </row>
    <row r="248" spans="1:21" x14ac:dyDescent="0.25">
      <c r="K248" s="2"/>
    </row>
    <row r="249" spans="1:21" x14ac:dyDescent="0.25">
      <c r="I249" s="31"/>
      <c r="J249" s="24"/>
      <c r="K249" s="2"/>
    </row>
    <row r="250" spans="1:21" x14ac:dyDescent="0.25">
      <c r="J250" s="24"/>
      <c r="K250" s="2"/>
    </row>
    <row r="251" spans="1:21" x14ac:dyDescent="0.25">
      <c r="J251" s="24"/>
      <c r="K251" s="2"/>
    </row>
    <row r="252" spans="1:21" x14ac:dyDescent="0.25">
      <c r="K252" s="2"/>
    </row>
    <row r="253" spans="1:21" x14ac:dyDescent="0.25">
      <c r="J253" s="32"/>
      <c r="K253" s="2"/>
    </row>
    <row r="254" spans="1:21" x14ac:dyDescent="0.25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5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5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5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5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5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5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5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5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5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5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5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5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5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5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5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5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5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5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5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5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5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5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5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5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5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5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5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5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5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5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5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5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5">
      <c r="K289" s="2"/>
    </row>
    <row r="290" spans="9:21" x14ac:dyDescent="0.25">
      <c r="K290" s="2"/>
    </row>
    <row r="291" spans="9:21" x14ac:dyDescent="0.25">
      <c r="I291" s="31"/>
      <c r="J291" s="24"/>
      <c r="K291" s="2"/>
      <c r="T291" s="31"/>
      <c r="U291" s="24"/>
    </row>
    <row r="292" spans="9:21" x14ac:dyDescent="0.25">
      <c r="J292" s="24"/>
      <c r="K292" s="2"/>
      <c r="U292" s="24"/>
    </row>
    <row r="293" spans="9:21" x14ac:dyDescent="0.25">
      <c r="J293" s="24"/>
      <c r="K293" s="2"/>
      <c r="U293" s="24"/>
    </row>
    <row r="294" spans="9:21" x14ac:dyDescent="0.25">
      <c r="K294" s="2"/>
    </row>
    <row r="295" spans="9:21" x14ac:dyDescent="0.25">
      <c r="K295" s="2"/>
      <c r="M295" s="1"/>
      <c r="O295" s="1"/>
      <c r="Q295" s="1"/>
      <c r="S295" s="1"/>
    </row>
    <row r="296" spans="9:21" x14ac:dyDescent="0.25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5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5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5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5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5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5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5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5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5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5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5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5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5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5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5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5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5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5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5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5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5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5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5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5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5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5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5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5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5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5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5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5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5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5">
      <c r="K330" s="2"/>
    </row>
    <row r="331" spans="11:21" x14ac:dyDescent="0.25">
      <c r="K331" s="2"/>
    </row>
    <row r="332" spans="11:21" x14ac:dyDescent="0.25">
      <c r="K332" s="2"/>
      <c r="N332" s="25"/>
      <c r="P332" s="25"/>
      <c r="R332" s="25"/>
      <c r="T332" s="25"/>
      <c r="U332" s="24"/>
    </row>
    <row r="333" spans="11:21" x14ac:dyDescent="0.25">
      <c r="K333" s="2"/>
      <c r="U333" s="24"/>
    </row>
    <row r="334" spans="11:21" x14ac:dyDescent="0.25">
      <c r="K334" s="2"/>
      <c r="L334" s="33"/>
      <c r="U334" s="24"/>
    </row>
    <row r="335" spans="11:21" x14ac:dyDescent="0.25">
      <c r="K335" s="2"/>
    </row>
    <row r="336" spans="11:21" x14ac:dyDescent="0.25">
      <c r="K336" s="2"/>
    </row>
    <row r="337" spans="11:21" x14ac:dyDescent="0.25">
      <c r="K337" s="2"/>
      <c r="M337" s="1"/>
      <c r="O337" s="1"/>
      <c r="Q337" s="1"/>
      <c r="S337" s="1"/>
    </row>
    <row r="338" spans="11:21" x14ac:dyDescent="0.25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5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5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5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5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5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5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5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5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5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5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5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5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5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5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5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5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5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5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5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5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5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5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5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5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5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5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5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5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5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5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5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5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5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5">
      <c r="K372" s="2"/>
    </row>
    <row r="373" spans="11:21" x14ac:dyDescent="0.25">
      <c r="K373" s="2"/>
    </row>
    <row r="374" spans="11:21" x14ac:dyDescent="0.25">
      <c r="K374" s="2"/>
      <c r="L374" s="34"/>
      <c r="N374" s="25"/>
      <c r="P374" s="25"/>
      <c r="R374" s="25"/>
      <c r="T374" s="25"/>
      <c r="U374" s="24"/>
    </row>
    <row r="375" spans="11:21" x14ac:dyDescent="0.25">
      <c r="K375" s="2"/>
      <c r="U375" s="24"/>
    </row>
    <row r="376" spans="11:21" x14ac:dyDescent="0.25">
      <c r="K376" s="2"/>
      <c r="L376" s="33"/>
      <c r="U376" s="35"/>
    </row>
    <row r="377" spans="11:21" x14ac:dyDescent="0.25">
      <c r="K377" s="2"/>
    </row>
    <row r="378" spans="11:21" x14ac:dyDescent="0.25">
      <c r="K378" s="2"/>
    </row>
    <row r="379" spans="11:21" x14ac:dyDescent="0.25">
      <c r="K379" s="2"/>
      <c r="M379" s="1"/>
      <c r="O379" s="1"/>
      <c r="Q379" s="1"/>
      <c r="S379" s="1"/>
    </row>
    <row r="380" spans="11:21" x14ac:dyDescent="0.25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5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5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5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5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5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5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5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5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5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5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5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5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5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5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5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5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5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5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5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5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5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5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5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5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5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5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5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5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5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5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5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5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5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5">
      <c r="K414" s="2"/>
    </row>
    <row r="415" spans="11:21" x14ac:dyDescent="0.25">
      <c r="K415" s="2"/>
    </row>
    <row r="416" spans="11:21" x14ac:dyDescent="0.25">
      <c r="K416" s="2"/>
      <c r="L416" s="34"/>
      <c r="N416" s="25"/>
      <c r="P416" s="25"/>
      <c r="R416" s="25"/>
      <c r="T416" s="25"/>
      <c r="U416" s="24"/>
    </row>
    <row r="417" spans="11:21" x14ac:dyDescent="0.25">
      <c r="K417" s="2"/>
      <c r="U417" s="24"/>
    </row>
    <row r="418" spans="11:21" x14ac:dyDescent="0.25">
      <c r="K418" s="2"/>
      <c r="L418" s="33"/>
      <c r="U418" s="35"/>
    </row>
    <row r="419" spans="11:21" x14ac:dyDescent="0.25">
      <c r="K419" s="2"/>
    </row>
    <row r="420" spans="11:21" x14ac:dyDescent="0.25">
      <c r="K420" s="2"/>
    </row>
    <row r="421" spans="11:21" x14ac:dyDescent="0.25">
      <c r="K421" s="2"/>
    </row>
    <row r="422" spans="11:21" x14ac:dyDescent="0.25">
      <c r="K422" s="2"/>
    </row>
    <row r="423" spans="11:21" x14ac:dyDescent="0.25">
      <c r="K423" s="2"/>
      <c r="M423" s="1"/>
      <c r="O423" s="1"/>
      <c r="Q423" s="1"/>
      <c r="S423" s="1"/>
    </row>
    <row r="424" spans="11:21" x14ac:dyDescent="0.25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5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5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5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5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5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5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5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5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5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5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5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5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5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5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5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5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5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5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5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5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5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5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5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5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5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5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5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5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5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5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5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5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5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5">
      <c r="K458" s="2"/>
    </row>
    <row r="459" spans="11:21" x14ac:dyDescent="0.25">
      <c r="K459" s="2"/>
      <c r="S459" s="14"/>
    </row>
    <row r="460" spans="11:21" x14ac:dyDescent="0.25">
      <c r="K460" s="2"/>
      <c r="L460" s="34"/>
      <c r="N460" s="25"/>
      <c r="P460" s="25"/>
      <c r="R460" s="25"/>
      <c r="T460" s="25"/>
      <c r="U460" s="24"/>
    </row>
    <row r="461" spans="11:21" x14ac:dyDescent="0.25">
      <c r="K461" s="2"/>
      <c r="U461" s="24"/>
    </row>
    <row r="462" spans="11:21" x14ac:dyDescent="0.25">
      <c r="K462" s="2"/>
      <c r="L462" s="33"/>
      <c r="U462" s="36"/>
    </row>
    <row r="463" spans="11:21" x14ac:dyDescent="0.25">
      <c r="K463" s="2"/>
    </row>
    <row r="464" spans="11:21" x14ac:dyDescent="0.25">
      <c r="K464" s="2"/>
    </row>
    <row r="465" spans="11:31" x14ac:dyDescent="0.25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5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5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5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5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5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5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5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5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5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5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5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5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5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5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5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5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5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5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5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5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5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5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5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5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5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5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5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5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5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5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5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5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5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5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5">
      <c r="K500" s="2"/>
    </row>
    <row r="501" spans="11:31" x14ac:dyDescent="0.25">
      <c r="K501" s="2"/>
      <c r="S501" s="14"/>
      <c r="AC501" s="14"/>
    </row>
    <row r="502" spans="11:31" x14ac:dyDescent="0.25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5">
      <c r="K503" s="2"/>
      <c r="U503" s="24"/>
      <c r="AE503" s="24"/>
    </row>
    <row r="504" spans="11:31" x14ac:dyDescent="0.25">
      <c r="K504" s="2"/>
      <c r="L504" s="33"/>
      <c r="U504" s="36"/>
      <c r="V504" s="33"/>
      <c r="AE504" s="36"/>
    </row>
  </sheetData>
  <pageMargins left="0.25" right="0.25" top="1" bottom="1" header="0.5" footer="0.5"/>
  <pageSetup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25" workbookViewId="0">
      <selection activeCell="C34" sqref="C34"/>
    </sheetView>
    <sheetView topLeftCell="A26" workbookViewId="1">
      <selection activeCell="A41" sqref="A41"/>
    </sheetView>
    <sheetView topLeftCell="A29" workbookViewId="2">
      <selection activeCell="F40" sqref="F40"/>
    </sheetView>
    <sheetView topLeftCell="A25" workbookViewId="3">
      <selection activeCell="A42" sqref="A42"/>
    </sheetView>
  </sheetViews>
  <sheetFormatPr defaultColWidth="9.109375" defaultRowHeight="10.199999999999999" outlineLevelRow="2" x14ac:dyDescent="0.2"/>
  <cols>
    <col min="1" max="1" width="21.44140625" style="2" customWidth="1"/>
    <col min="2" max="2" width="9.5546875" style="12" bestFit="1" customWidth="1"/>
    <col min="3" max="3" width="13.44140625" style="137" bestFit="1" customWidth="1"/>
    <col min="4" max="4" width="11.44140625" style="14" customWidth="1"/>
    <col min="5" max="5" width="11.44140625" style="75" bestFit="1" customWidth="1"/>
    <col min="6" max="6" width="12.88671875" style="32" customWidth="1"/>
    <col min="7" max="7" width="12.88671875" style="32" bestFit="1" customWidth="1"/>
    <col min="8" max="8" width="10" style="14" bestFit="1" customWidth="1"/>
    <col min="9" max="9" width="10" style="32" customWidth="1"/>
    <col min="10" max="10" width="8.44140625" style="32" customWidth="1"/>
    <col min="11" max="11" width="14.5546875" style="32" customWidth="1"/>
    <col min="12" max="15" width="9.109375" style="32"/>
    <col min="16" max="16" width="10.44140625" style="32" bestFit="1" customWidth="1"/>
    <col min="17" max="17" width="17.44140625" style="32" bestFit="1" customWidth="1"/>
    <col min="18" max="18" width="14.88671875" style="32" bestFit="1" customWidth="1"/>
    <col min="19" max="19" width="13.33203125" style="32" bestFit="1" customWidth="1"/>
    <col min="20" max="20" width="14.88671875" style="32" bestFit="1" customWidth="1"/>
    <col min="21" max="21" width="12.109375" style="32" bestFit="1" customWidth="1"/>
    <col min="22" max="22" width="10.109375" style="32" bestFit="1" customWidth="1"/>
    <col min="23" max="23" width="5.44140625" style="203" bestFit="1" customWidth="1"/>
    <col min="24" max="24" width="13.44140625" style="32" customWidth="1"/>
    <col min="25" max="25" width="21.33203125" style="32" bestFit="1" customWidth="1"/>
    <col min="26" max="26" width="14.6640625" style="32" bestFit="1" customWidth="1"/>
    <col min="27" max="27" width="7.88671875" style="47" customWidth="1"/>
    <col min="28" max="28" width="16.44140625" style="32" customWidth="1"/>
    <col min="29" max="29" width="9.109375" style="32"/>
    <col min="30" max="30" width="8.44140625" style="32" customWidth="1"/>
    <col min="31" max="31" width="8.33203125" style="204" bestFit="1" customWidth="1"/>
    <col min="32" max="33" width="11.109375" style="14" bestFit="1" customWidth="1"/>
    <col min="34" max="34" width="10.44140625" style="14" bestFit="1" customWidth="1"/>
    <col min="35" max="35" width="10.109375" style="205" bestFit="1" customWidth="1"/>
    <col min="36" max="36" width="12.33203125" style="32" customWidth="1"/>
    <col min="37" max="37" width="12" style="47" bestFit="1" customWidth="1"/>
    <col min="38" max="38" width="11" style="240" bestFit="1" customWidth="1"/>
    <col min="39" max="39" width="10.44140625" style="203" bestFit="1" customWidth="1"/>
    <col min="40" max="40" width="10.109375" style="32" bestFit="1" customWidth="1"/>
    <col min="41" max="41" width="11.44140625" style="32" bestFit="1" customWidth="1"/>
    <col min="42" max="16384" width="9.109375" style="32"/>
  </cols>
  <sheetData>
    <row r="1" spans="1:36" ht="13.2" x14ac:dyDescent="0.25">
      <c r="A1" s="32"/>
      <c r="B1" s="32"/>
      <c r="C1" s="202"/>
      <c r="O1" s="34" t="s">
        <v>79</v>
      </c>
      <c r="AD1" s="38" t="s">
        <v>80</v>
      </c>
    </row>
    <row r="2" spans="1:36" ht="16.5" customHeight="1" x14ac:dyDescent="0.25">
      <c r="A2" s="153"/>
      <c r="B2" s="206"/>
      <c r="C2" s="207"/>
      <c r="D2" s="208"/>
      <c r="E2" s="209"/>
      <c r="F2" s="206"/>
      <c r="G2" s="206"/>
      <c r="H2" s="208"/>
      <c r="I2" s="206"/>
      <c r="J2" s="206"/>
      <c r="K2" s="206"/>
      <c r="O2" s="34"/>
      <c r="AD2" s="2"/>
    </row>
    <row r="3" spans="1:36" ht="18.75" customHeight="1" x14ac:dyDescent="0.2">
      <c r="A3" s="153"/>
      <c r="B3" s="149"/>
      <c r="C3" s="210"/>
      <c r="D3" s="208"/>
      <c r="E3" s="209"/>
      <c r="F3" s="206"/>
      <c r="G3" s="206"/>
      <c r="H3" s="208"/>
      <c r="I3" s="206"/>
      <c r="J3" s="206"/>
      <c r="K3" s="206"/>
    </row>
    <row r="4" spans="1:36" ht="17.100000000000001" customHeight="1" x14ac:dyDescent="0.25">
      <c r="A4" s="118" t="s">
        <v>126</v>
      </c>
      <c r="B4" s="236">
        <v>12353</v>
      </c>
      <c r="C4" s="24" t="s">
        <v>137</v>
      </c>
      <c r="D4" s="236">
        <v>500168</v>
      </c>
      <c r="E4" s="24" t="s">
        <v>81</v>
      </c>
      <c r="F4" s="24"/>
      <c r="P4" s="205"/>
      <c r="S4" s="205"/>
      <c r="W4" s="32"/>
      <c r="X4" s="211"/>
    </row>
    <row r="5" spans="1:36" ht="17.100000000000001" customHeight="1" x14ac:dyDescent="0.2">
      <c r="A5" s="12"/>
      <c r="B5" s="121" t="s">
        <v>22</v>
      </c>
      <c r="C5" s="121" t="s">
        <v>21</v>
      </c>
      <c r="D5" s="121" t="s">
        <v>22</v>
      </c>
      <c r="E5" s="121" t="s">
        <v>21</v>
      </c>
      <c r="F5" s="24"/>
      <c r="O5" s="135"/>
      <c r="P5" s="205"/>
      <c r="R5" s="14"/>
      <c r="S5" s="205"/>
      <c r="U5" s="14"/>
      <c r="V5" s="14"/>
      <c r="W5" s="75"/>
      <c r="X5" s="15"/>
    </row>
    <row r="6" spans="1:36" ht="15" customHeight="1" x14ac:dyDescent="0.2">
      <c r="A6" s="12">
        <v>1</v>
      </c>
      <c r="B6" s="24"/>
      <c r="C6" s="24"/>
      <c r="D6" s="24">
        <v>28261</v>
      </c>
      <c r="E6" s="24">
        <v>32518</v>
      </c>
      <c r="F6" s="24">
        <f>+E6-D6+C6-B6</f>
        <v>4257</v>
      </c>
      <c r="O6" s="135"/>
      <c r="P6" s="205"/>
      <c r="R6" s="14"/>
      <c r="S6" s="205"/>
      <c r="U6" s="14"/>
      <c r="V6" s="212"/>
      <c r="W6" s="75"/>
      <c r="X6" s="15"/>
      <c r="Y6" s="15"/>
      <c r="AD6" s="12"/>
      <c r="AE6" s="213"/>
      <c r="AF6" s="121"/>
      <c r="AG6" s="121"/>
      <c r="AH6" s="121"/>
      <c r="AI6" s="12"/>
    </row>
    <row r="7" spans="1:36" ht="15" customHeight="1" x14ac:dyDescent="0.2">
      <c r="A7" s="12">
        <v>2</v>
      </c>
      <c r="B7" s="24"/>
      <c r="C7" s="24"/>
      <c r="D7" s="24">
        <v>15248</v>
      </c>
      <c r="E7" s="24">
        <v>16267</v>
      </c>
      <c r="F7" s="24">
        <f t="shared" ref="F7:F36" si="0">+E7-D7+C7-B7</f>
        <v>1019</v>
      </c>
      <c r="G7" s="206"/>
      <c r="I7" s="135"/>
      <c r="J7" s="135"/>
      <c r="K7" s="135"/>
      <c r="L7" s="135"/>
      <c r="M7" s="135"/>
      <c r="N7" s="135"/>
      <c r="O7" s="135"/>
      <c r="P7" s="205"/>
      <c r="R7" s="14"/>
      <c r="S7" s="205"/>
      <c r="U7" s="14"/>
      <c r="V7" s="14"/>
      <c r="W7" s="75"/>
      <c r="X7" s="15"/>
      <c r="Y7" s="15"/>
      <c r="AD7" s="101"/>
      <c r="AE7" s="214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/>
      <c r="C8" s="24"/>
      <c r="D8" s="24">
        <v>15248</v>
      </c>
      <c r="E8" s="24">
        <v>16171</v>
      </c>
      <c r="F8" s="24">
        <f t="shared" si="0"/>
        <v>923</v>
      </c>
      <c r="G8" s="216"/>
      <c r="O8" s="135"/>
      <c r="P8" s="205"/>
      <c r="R8" s="14"/>
      <c r="S8" s="205"/>
      <c r="U8" s="14"/>
      <c r="V8" s="14"/>
      <c r="W8" s="75"/>
      <c r="X8" s="15"/>
      <c r="Y8" s="15"/>
      <c r="AD8" s="101"/>
      <c r="AE8" s="214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/>
      <c r="C9" s="24"/>
      <c r="D9" s="24">
        <v>33781</v>
      </c>
      <c r="E9" s="24">
        <v>35902</v>
      </c>
      <c r="F9" s="24">
        <f t="shared" si="0"/>
        <v>2121</v>
      </c>
      <c r="G9" s="216"/>
      <c r="O9" s="135"/>
      <c r="P9" s="205"/>
      <c r="R9" s="14"/>
      <c r="S9" s="205"/>
      <c r="U9" s="14"/>
      <c r="V9" s="14"/>
      <c r="W9" s="75"/>
      <c r="X9" s="15"/>
      <c r="Y9" s="15"/>
      <c r="AD9" s="101"/>
      <c r="AE9" s="214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/>
      <c r="C10" s="24"/>
      <c r="D10" s="24">
        <v>43200</v>
      </c>
      <c r="E10" s="24">
        <v>43017</v>
      </c>
      <c r="F10" s="24">
        <f t="shared" si="0"/>
        <v>-183</v>
      </c>
      <c r="G10" s="217"/>
      <c r="O10" s="135"/>
      <c r="P10" s="205"/>
      <c r="R10" s="14"/>
      <c r="S10" s="205"/>
      <c r="U10" s="14"/>
      <c r="V10" s="14"/>
      <c r="W10" s="75"/>
      <c r="X10" s="15"/>
      <c r="Y10" s="15"/>
      <c r="AD10" s="101"/>
      <c r="AE10" s="214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/>
      <c r="C11" s="24"/>
      <c r="D11" s="24">
        <v>72748</v>
      </c>
      <c r="E11" s="24">
        <v>72064</v>
      </c>
      <c r="F11" s="24">
        <f t="shared" si="0"/>
        <v>-684</v>
      </c>
      <c r="G11" s="217"/>
      <c r="O11" s="135"/>
      <c r="P11" s="205"/>
      <c r="R11" s="14"/>
      <c r="S11" s="205"/>
      <c r="U11" s="14"/>
      <c r="V11" s="14"/>
      <c r="W11" s="75"/>
      <c r="X11" s="15"/>
      <c r="Y11" s="15"/>
      <c r="AD11" s="101"/>
      <c r="AE11" s="214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/>
      <c r="C12" s="24"/>
      <c r="D12" s="24">
        <v>39748</v>
      </c>
      <c r="E12" s="24">
        <v>42722</v>
      </c>
      <c r="F12" s="24">
        <f t="shared" si="0"/>
        <v>2974</v>
      </c>
      <c r="G12" s="217"/>
      <c r="O12" s="135"/>
      <c r="P12" s="205"/>
      <c r="R12" s="14"/>
      <c r="S12" s="205"/>
      <c r="U12" s="14"/>
      <c r="V12" s="14"/>
      <c r="W12" s="75"/>
      <c r="X12" s="15"/>
      <c r="Y12" s="15"/>
      <c r="AD12" s="101"/>
      <c r="AE12" s="214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/>
      <c r="C13" s="24"/>
      <c r="D13" s="24">
        <v>97083</v>
      </c>
      <c r="E13" s="24">
        <v>82378</v>
      </c>
      <c r="F13" s="24">
        <f t="shared" si="0"/>
        <v>-14705</v>
      </c>
      <c r="G13" s="217"/>
      <c r="O13" s="135"/>
      <c r="P13" s="205"/>
      <c r="R13" s="14"/>
      <c r="S13" s="205"/>
      <c r="U13" s="14"/>
      <c r="V13" s="14"/>
      <c r="W13" s="75"/>
      <c r="X13" s="15"/>
      <c r="Y13" s="15"/>
      <c r="AD13" s="101"/>
      <c r="AE13" s="214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/>
      <c r="C14" s="24"/>
      <c r="D14" s="24">
        <v>90041</v>
      </c>
      <c r="E14" s="24">
        <v>103739</v>
      </c>
      <c r="F14" s="24">
        <f t="shared" si="0"/>
        <v>13698</v>
      </c>
      <c r="G14" s="217"/>
      <c r="O14" s="135"/>
      <c r="P14" s="205"/>
      <c r="R14" s="14"/>
      <c r="S14" s="205"/>
      <c r="U14" s="14"/>
      <c r="V14" s="14"/>
      <c r="W14" s="75"/>
      <c r="X14" s="15"/>
      <c r="Y14" s="15"/>
      <c r="AD14" s="101"/>
      <c r="AE14" s="214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/>
      <c r="C15" s="24"/>
      <c r="D15" s="24">
        <v>75041</v>
      </c>
      <c r="E15" s="24">
        <v>75942</v>
      </c>
      <c r="F15" s="24">
        <f t="shared" si="0"/>
        <v>901</v>
      </c>
      <c r="G15" s="217"/>
      <c r="O15" s="135"/>
      <c r="P15" s="205"/>
      <c r="R15" s="14"/>
      <c r="AD15" s="101"/>
      <c r="AE15" s="214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/>
      <c r="C16" s="24"/>
      <c r="D16" s="24">
        <v>56886</v>
      </c>
      <c r="E16" s="24">
        <v>57625</v>
      </c>
      <c r="F16" s="24">
        <f t="shared" si="0"/>
        <v>739</v>
      </c>
      <c r="G16" s="217"/>
      <c r="O16" s="135"/>
      <c r="P16" s="205"/>
      <c r="R16" s="14"/>
      <c r="S16" s="205"/>
      <c r="U16" s="14"/>
      <c r="V16" s="14"/>
      <c r="W16" s="75"/>
      <c r="X16" s="15"/>
      <c r="Y16" s="15"/>
      <c r="AD16" s="101"/>
      <c r="AE16" s="214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/>
      <c r="C17" s="24"/>
      <c r="D17" s="24"/>
      <c r="E17" s="24"/>
      <c r="F17" s="24">
        <f t="shared" si="0"/>
        <v>0</v>
      </c>
      <c r="G17" s="217"/>
      <c r="O17" s="135"/>
      <c r="P17" s="205"/>
      <c r="R17" s="14"/>
      <c r="S17" s="205"/>
      <c r="AD17" s="101"/>
      <c r="AE17" s="214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/>
      <c r="C18" s="24"/>
      <c r="D18" s="24"/>
      <c r="E18" s="24"/>
      <c r="F18" s="24">
        <f t="shared" si="0"/>
        <v>0</v>
      </c>
      <c r="G18" s="217"/>
      <c r="O18" s="135"/>
      <c r="P18" s="205"/>
      <c r="R18" s="14"/>
      <c r="S18" s="205"/>
      <c r="AD18" s="101"/>
      <c r="AE18" s="214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/>
      <c r="C19" s="24"/>
      <c r="D19" s="24"/>
      <c r="E19" s="24"/>
      <c r="F19" s="24">
        <f t="shared" si="0"/>
        <v>0</v>
      </c>
      <c r="G19" s="217"/>
      <c r="O19" s="135"/>
      <c r="P19" s="205"/>
      <c r="R19" s="14"/>
      <c r="S19" s="205"/>
      <c r="U19" s="14"/>
      <c r="AD19" s="101"/>
      <c r="AE19" s="214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/>
      <c r="C20" s="24"/>
      <c r="D20" s="24"/>
      <c r="E20" s="24"/>
      <c r="F20" s="24">
        <f t="shared" si="0"/>
        <v>0</v>
      </c>
      <c r="G20" s="217"/>
      <c r="O20" s="135"/>
      <c r="P20" s="205"/>
      <c r="R20" s="14"/>
      <c r="S20" s="205"/>
      <c r="U20" s="14"/>
      <c r="AD20" s="101"/>
      <c r="AE20" s="214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/>
      <c r="C21" s="24"/>
      <c r="D21" s="24"/>
      <c r="E21" s="24"/>
      <c r="F21" s="24">
        <f t="shared" si="0"/>
        <v>0</v>
      </c>
      <c r="G21" s="217"/>
      <c r="O21" s="135"/>
      <c r="P21" s="205"/>
      <c r="R21" s="14"/>
      <c r="S21" s="205"/>
      <c r="U21" s="14"/>
      <c r="AD21" s="101"/>
      <c r="AE21" s="214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/>
      <c r="C22" s="24"/>
      <c r="D22" s="24"/>
      <c r="E22" s="24"/>
      <c r="F22" s="24">
        <f t="shared" si="0"/>
        <v>0</v>
      </c>
      <c r="G22" s="217"/>
      <c r="O22" s="135"/>
      <c r="P22" s="205"/>
      <c r="R22" s="14"/>
      <c r="S22" s="205"/>
      <c r="U22" s="14"/>
      <c r="V22" s="14"/>
      <c r="W22" s="75"/>
      <c r="X22" s="15"/>
      <c r="Y22" s="15"/>
      <c r="AD22" s="101"/>
      <c r="AE22" s="214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/>
      <c r="C23" s="24"/>
      <c r="D23" s="24"/>
      <c r="E23" s="24"/>
      <c r="F23" s="24">
        <f t="shared" si="0"/>
        <v>0</v>
      </c>
      <c r="G23" s="217"/>
      <c r="O23" s="135"/>
      <c r="P23" s="205"/>
      <c r="R23" s="14"/>
      <c r="S23" s="205"/>
      <c r="U23" s="14"/>
      <c r="V23" s="14"/>
      <c r="W23" s="75"/>
      <c r="X23" s="15"/>
      <c r="Y23" s="15"/>
      <c r="AD23" s="101"/>
      <c r="AE23" s="214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/>
      <c r="C24" s="24"/>
      <c r="D24" s="24"/>
      <c r="E24" s="24"/>
      <c r="F24" s="24">
        <f t="shared" si="0"/>
        <v>0</v>
      </c>
      <c r="G24" s="217"/>
      <c r="O24" s="135"/>
      <c r="P24" s="205"/>
      <c r="R24" s="14"/>
      <c r="S24" s="205"/>
      <c r="U24" s="14"/>
      <c r="V24" s="14"/>
      <c r="W24" s="75"/>
      <c r="X24" s="15"/>
      <c r="Y24" s="15"/>
      <c r="AD24" s="101"/>
      <c r="AE24" s="214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/>
      <c r="C25" s="24"/>
      <c r="D25" s="24"/>
      <c r="E25" s="24"/>
      <c r="F25" s="24">
        <f t="shared" si="0"/>
        <v>0</v>
      </c>
      <c r="G25" s="217"/>
      <c r="O25" s="135"/>
      <c r="P25" s="205"/>
      <c r="Q25" s="218"/>
      <c r="R25" s="14"/>
      <c r="S25" s="205"/>
      <c r="U25" s="14"/>
      <c r="V25" s="14"/>
      <c r="W25" s="75"/>
      <c r="X25" s="15"/>
      <c r="Y25" s="15"/>
      <c r="AD25" s="101"/>
      <c r="AE25" s="214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/>
      <c r="C26" s="24"/>
      <c r="D26" s="24"/>
      <c r="E26" s="24"/>
      <c r="F26" s="24">
        <f t="shared" si="0"/>
        <v>0</v>
      </c>
      <c r="G26" s="217"/>
      <c r="O26" s="135"/>
      <c r="P26" s="205"/>
      <c r="Q26" s="135"/>
      <c r="R26" s="14"/>
      <c r="U26" s="14"/>
      <c r="V26" s="14"/>
      <c r="W26" s="75"/>
      <c r="X26" s="15"/>
      <c r="AD26" s="101"/>
      <c r="AE26" s="214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/>
      <c r="C27" s="24"/>
      <c r="D27" s="24"/>
      <c r="E27" s="24"/>
      <c r="F27" s="24">
        <f t="shared" si="0"/>
        <v>0</v>
      </c>
      <c r="G27" s="217"/>
      <c r="O27" s="135"/>
      <c r="P27" s="205"/>
      <c r="Q27" s="135"/>
      <c r="R27" s="14"/>
      <c r="U27" s="14"/>
      <c r="V27" s="14"/>
      <c r="W27" s="75"/>
      <c r="X27" s="201"/>
      <c r="AD27" s="101"/>
      <c r="AE27" s="214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/>
      <c r="C28" s="24"/>
      <c r="D28" s="24"/>
      <c r="E28" s="24"/>
      <c r="F28" s="24">
        <f t="shared" si="0"/>
        <v>0</v>
      </c>
      <c r="G28" s="217"/>
      <c r="O28" s="135"/>
      <c r="P28" s="205"/>
      <c r="Q28" s="135"/>
      <c r="R28" s="14"/>
      <c r="U28" s="14"/>
      <c r="V28" s="14"/>
      <c r="W28" s="75"/>
      <c r="X28" s="217"/>
      <c r="AD28" s="101"/>
      <c r="AE28" s="214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/>
      <c r="C29" s="24"/>
      <c r="D29" s="24"/>
      <c r="E29" s="24"/>
      <c r="F29" s="24">
        <f t="shared" si="0"/>
        <v>0</v>
      </c>
      <c r="G29" s="217"/>
      <c r="P29" s="205"/>
      <c r="Q29" s="135"/>
      <c r="R29" s="14"/>
      <c r="U29" s="14"/>
      <c r="V29" s="14"/>
      <c r="W29" s="75"/>
      <c r="X29" s="220"/>
      <c r="AD29" s="101"/>
      <c r="AE29" s="214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/>
      <c r="C30" s="24"/>
      <c r="D30" s="24"/>
      <c r="E30" s="24"/>
      <c r="F30" s="24">
        <f t="shared" si="0"/>
        <v>0</v>
      </c>
      <c r="G30" s="217"/>
      <c r="AD30" s="101"/>
      <c r="AE30" s="214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/>
      <c r="C31" s="24"/>
      <c r="D31" s="24"/>
      <c r="E31" s="24"/>
      <c r="F31" s="24">
        <f t="shared" si="0"/>
        <v>0</v>
      </c>
      <c r="G31" s="217"/>
      <c r="Q31" s="135"/>
      <c r="R31" s="14"/>
      <c r="S31" s="14"/>
      <c r="T31" s="14"/>
      <c r="U31" s="75"/>
      <c r="V31" s="15"/>
      <c r="AD31" s="101"/>
      <c r="AE31" s="214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/>
      <c r="C32" s="24"/>
      <c r="D32" s="24"/>
      <c r="E32" s="24"/>
      <c r="F32" s="24">
        <f t="shared" si="0"/>
        <v>0</v>
      </c>
      <c r="G32" s="217"/>
      <c r="Q32" s="135"/>
      <c r="R32" s="14"/>
      <c r="S32" s="14"/>
      <c r="T32" s="14"/>
      <c r="U32" s="75"/>
      <c r="V32" s="15"/>
      <c r="AD32" s="101"/>
      <c r="AE32" s="214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/>
      <c r="C33" s="24"/>
      <c r="D33" s="24"/>
      <c r="E33" s="24"/>
      <c r="F33" s="24">
        <f t="shared" si="0"/>
        <v>0</v>
      </c>
      <c r="G33" s="217"/>
      <c r="Q33" s="135"/>
      <c r="R33" s="14"/>
      <c r="S33" s="14"/>
      <c r="T33" s="14"/>
      <c r="U33" s="75"/>
      <c r="V33" s="15"/>
      <c r="AD33" s="101"/>
      <c r="AE33" s="214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/>
      <c r="C34" s="24"/>
      <c r="D34" s="24"/>
      <c r="E34" s="24"/>
      <c r="F34" s="24">
        <f t="shared" si="0"/>
        <v>0</v>
      </c>
      <c r="G34" s="217"/>
      <c r="Q34" s="135"/>
      <c r="R34" s="14"/>
      <c r="S34" s="14"/>
      <c r="T34" s="14"/>
      <c r="U34" s="75"/>
      <c r="V34" s="15"/>
      <c r="AD34" s="101"/>
      <c r="AE34" s="214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/>
      <c r="E35" s="24"/>
      <c r="F35" s="24">
        <f t="shared" si="0"/>
        <v>0</v>
      </c>
      <c r="G35" s="217"/>
      <c r="R35" s="14"/>
      <c r="S35" s="14"/>
      <c r="T35" s="14"/>
      <c r="U35" s="75"/>
      <c r="V35" s="15"/>
      <c r="AD35" s="101"/>
      <c r="AE35" s="214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/>
      <c r="E36" s="24"/>
      <c r="F36" s="24">
        <f t="shared" si="0"/>
        <v>0</v>
      </c>
      <c r="G36" s="217"/>
      <c r="R36" s="14"/>
      <c r="S36" s="14"/>
      <c r="T36" s="14"/>
      <c r="U36" s="75"/>
      <c r="V36" s="15"/>
      <c r="AD36" s="101"/>
      <c r="AE36" s="214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>SUM(B6:B36)</f>
        <v>0</v>
      </c>
      <c r="C37" s="24">
        <f>SUM(C6:C36)</f>
        <v>0</v>
      </c>
      <c r="D37" s="24">
        <f>SUM(D6:D36)</f>
        <v>567285</v>
      </c>
      <c r="E37" s="24">
        <f>SUM(E6:E36)</f>
        <v>578345</v>
      </c>
      <c r="F37" s="24">
        <f>SUM(F6:F36)</f>
        <v>11060</v>
      </c>
      <c r="G37" s="367"/>
      <c r="R37" s="14"/>
      <c r="S37" s="14"/>
      <c r="T37" s="14"/>
      <c r="U37" s="75"/>
      <c r="V37" s="15"/>
      <c r="AD37" s="101"/>
      <c r="AE37" s="214"/>
      <c r="AF37" s="24"/>
      <c r="AG37" s="24"/>
      <c r="AH37" s="106"/>
      <c r="AI37" s="143"/>
      <c r="AJ37" s="15"/>
    </row>
    <row r="38" spans="1:36" ht="18" customHeight="1" outlineLevel="1" x14ac:dyDescent="0.2">
      <c r="A38" s="24" t="s">
        <v>82</v>
      </c>
      <c r="E38" s="14"/>
      <c r="F38" s="104">
        <f>+summary!P11</f>
        <v>3.17</v>
      </c>
      <c r="G38" s="217"/>
      <c r="R38" s="14"/>
      <c r="S38" s="14"/>
      <c r="T38" s="14"/>
      <c r="U38" s="75"/>
      <c r="V38" s="15"/>
      <c r="AD38" s="101"/>
      <c r="AE38" s="214"/>
      <c r="AF38" s="24"/>
      <c r="AG38" s="24"/>
      <c r="AH38" s="106"/>
      <c r="AI38" s="143"/>
      <c r="AJ38" s="15"/>
    </row>
    <row r="39" spans="1:36" ht="18" customHeight="1" outlineLevel="2" x14ac:dyDescent="0.2">
      <c r="A39" s="24"/>
      <c r="E39" s="14"/>
      <c r="F39" s="104">
        <f>+F38*F37</f>
        <v>35060.199999999997</v>
      </c>
      <c r="G39" s="221"/>
      <c r="R39" s="14"/>
      <c r="S39" s="14"/>
      <c r="T39" s="14"/>
      <c r="U39" s="14"/>
      <c r="AD39" s="101"/>
      <c r="AE39" s="214"/>
      <c r="AF39" s="24"/>
      <c r="AG39" s="24"/>
      <c r="AH39" s="106"/>
      <c r="AI39" s="143"/>
      <c r="AJ39" s="15"/>
    </row>
    <row r="40" spans="1:36" ht="18" customHeight="1" outlineLevel="1" x14ac:dyDescent="0.2">
      <c r="A40" s="264">
        <v>37042</v>
      </c>
      <c r="E40" s="14"/>
      <c r="F40" s="410">
        <v>327664.28999999998</v>
      </c>
      <c r="G40" s="221"/>
      <c r="R40" s="14"/>
      <c r="S40" s="14"/>
      <c r="T40" s="14"/>
      <c r="U40" s="14"/>
      <c r="AD40" s="101"/>
      <c r="AE40" s="214"/>
      <c r="AF40" s="24"/>
      <c r="AG40" s="24"/>
      <c r="AH40" s="106"/>
      <c r="AI40" s="143"/>
      <c r="AJ40" s="15"/>
    </row>
    <row r="41" spans="1:36" ht="18" customHeight="1" x14ac:dyDescent="0.2">
      <c r="A41" s="264">
        <v>37053</v>
      </c>
      <c r="E41" s="14"/>
      <c r="F41" s="104">
        <f>+F40+F39</f>
        <v>362724.49</v>
      </c>
      <c r="G41" s="221"/>
      <c r="R41" s="14"/>
      <c r="S41" s="14"/>
      <c r="T41" s="14"/>
      <c r="U41" s="14"/>
      <c r="AD41" s="101"/>
      <c r="AE41" s="214"/>
      <c r="AF41" s="24"/>
      <c r="AG41" s="24"/>
      <c r="AH41" s="106"/>
      <c r="AI41" s="143"/>
      <c r="AJ41" s="15"/>
    </row>
    <row r="42" spans="1:36" ht="18" customHeight="1" x14ac:dyDescent="0.2">
      <c r="C42" s="32"/>
      <c r="D42" s="208"/>
      <c r="E42" s="209"/>
      <c r="F42" s="206"/>
      <c r="G42" s="206"/>
      <c r="R42" s="14"/>
      <c r="S42" s="14"/>
      <c r="T42" s="14"/>
      <c r="U42" s="14"/>
      <c r="AD42" s="101"/>
      <c r="AE42" s="214"/>
      <c r="AF42" s="24"/>
      <c r="AG42" s="24"/>
      <c r="AH42" s="106"/>
      <c r="AI42" s="143"/>
      <c r="AJ42" s="15"/>
    </row>
    <row r="43" spans="1:36" ht="18" customHeight="1" x14ac:dyDescent="0.2">
      <c r="C43" s="75"/>
      <c r="D43" s="219"/>
      <c r="E43" s="209"/>
      <c r="F43" s="206"/>
      <c r="G43" s="217"/>
      <c r="R43" s="14"/>
      <c r="S43" s="14"/>
      <c r="T43" s="14"/>
      <c r="U43" s="14"/>
      <c r="AD43" s="101"/>
      <c r="AE43" s="214"/>
      <c r="AF43" s="24"/>
      <c r="AG43" s="24"/>
      <c r="AH43" s="106"/>
      <c r="AI43" s="143"/>
      <c r="AJ43" s="15"/>
    </row>
    <row r="44" spans="1:36" ht="18" customHeight="1" x14ac:dyDescent="0.2">
      <c r="C44" s="75"/>
      <c r="D44" s="219"/>
      <c r="E44" s="209"/>
      <c r="F44" s="206"/>
      <c r="G44" s="217"/>
      <c r="AD44" s="101"/>
      <c r="AE44" s="214"/>
      <c r="AF44" s="24"/>
      <c r="AG44" s="24"/>
      <c r="AH44" s="106"/>
      <c r="AI44" s="143"/>
      <c r="AJ44" s="15"/>
    </row>
    <row r="45" spans="1:36" ht="18" customHeight="1" x14ac:dyDescent="0.2">
      <c r="C45" s="75"/>
      <c r="D45" s="215"/>
      <c r="E45" s="209"/>
      <c r="F45" s="206"/>
      <c r="G45" s="217"/>
      <c r="AD45" s="101"/>
      <c r="AE45" s="214"/>
      <c r="AF45" s="24"/>
      <c r="AG45" s="24"/>
      <c r="AH45" s="106"/>
      <c r="AI45" s="143"/>
      <c r="AJ45" s="15"/>
    </row>
    <row r="46" spans="1:36" ht="18" customHeight="1" x14ac:dyDescent="0.2">
      <c r="C46" s="75"/>
      <c r="D46" s="215"/>
      <c r="E46" s="209"/>
      <c r="F46" s="206"/>
      <c r="G46" s="217"/>
      <c r="AD46" s="101"/>
      <c r="AE46" s="214"/>
      <c r="AF46" s="24"/>
      <c r="AG46" s="24"/>
      <c r="AH46" s="106"/>
      <c r="AI46" s="143"/>
      <c r="AJ46" s="15"/>
    </row>
    <row r="47" spans="1:36" ht="18" customHeight="1" x14ac:dyDescent="0.2">
      <c r="C47" s="75"/>
      <c r="D47" s="215"/>
      <c r="E47" s="209"/>
      <c r="F47" s="206"/>
      <c r="G47" s="217"/>
      <c r="AD47" s="101"/>
      <c r="AE47" s="214"/>
      <c r="AF47" s="24"/>
      <c r="AG47" s="24"/>
      <c r="AH47" s="106"/>
      <c r="AI47" s="143"/>
      <c r="AJ47" s="15"/>
    </row>
    <row r="48" spans="1:36" ht="18" customHeight="1" x14ac:dyDescent="0.2">
      <c r="C48" s="209"/>
      <c r="D48" s="215"/>
      <c r="E48" s="209"/>
      <c r="F48" s="206"/>
      <c r="G48" s="217"/>
      <c r="AD48" s="101"/>
      <c r="AE48" s="214"/>
      <c r="AF48" s="24"/>
      <c r="AG48" s="24"/>
      <c r="AH48" s="106"/>
      <c r="AI48" s="143"/>
      <c r="AJ48" s="15"/>
    </row>
    <row r="49" spans="3:36" ht="18" customHeight="1" x14ac:dyDescent="0.2">
      <c r="C49" s="209"/>
      <c r="D49" s="215"/>
      <c r="E49" s="209"/>
      <c r="F49" s="206"/>
      <c r="G49" s="217"/>
      <c r="AD49" s="101"/>
      <c r="AE49" s="214"/>
      <c r="AF49" s="24"/>
      <c r="AG49" s="24"/>
      <c r="AH49" s="106"/>
      <c r="AI49" s="143"/>
      <c r="AJ49" s="15"/>
    </row>
    <row r="50" spans="3:36" ht="18" customHeight="1" x14ac:dyDescent="0.2">
      <c r="C50" s="217"/>
      <c r="D50" s="208"/>
      <c r="E50" s="209"/>
      <c r="F50" s="206"/>
      <c r="G50" s="206"/>
      <c r="AD50" s="101"/>
      <c r="AE50" s="214"/>
      <c r="AF50" s="24"/>
      <c r="AG50" s="24"/>
      <c r="AH50" s="106"/>
      <c r="AI50" s="222"/>
      <c r="AJ50" s="15"/>
    </row>
    <row r="51" spans="3:36" ht="21.9" customHeight="1" thickBot="1" x14ac:dyDescent="0.25">
      <c r="C51" s="210"/>
      <c r="D51" s="208"/>
      <c r="AD51" s="101"/>
      <c r="AE51" s="214"/>
      <c r="AF51" s="24"/>
      <c r="AG51" s="24"/>
      <c r="AH51" s="106"/>
      <c r="AI51" s="223"/>
    </row>
    <row r="52" spans="3:36" ht="18" customHeight="1" thickTop="1" x14ac:dyDescent="0.2">
      <c r="AD52" s="101"/>
      <c r="AE52" s="214"/>
      <c r="AF52" s="24"/>
      <c r="AG52" s="24"/>
      <c r="AH52" s="24"/>
      <c r="AI52" s="143"/>
    </row>
    <row r="53" spans="3:36" ht="18" customHeight="1" x14ac:dyDescent="0.2">
      <c r="AD53" s="38"/>
      <c r="AH53" s="24"/>
      <c r="AI53" s="143"/>
    </row>
    <row r="54" spans="3:36" ht="18" customHeight="1" x14ac:dyDescent="0.2">
      <c r="AD54" s="224"/>
    </row>
    <row r="55" spans="3:36" ht="17.100000000000001" customHeight="1" x14ac:dyDescent="0.2">
      <c r="AD55" s="224"/>
    </row>
    <row r="56" spans="3:36" ht="17.100000000000001" customHeight="1" x14ac:dyDescent="0.2"/>
    <row r="57" spans="3:36" ht="17.100000000000001" customHeight="1" x14ac:dyDescent="0.2">
      <c r="R57" s="14"/>
      <c r="S57" s="14"/>
      <c r="T57" s="14"/>
      <c r="U57" s="14"/>
    </row>
    <row r="58" spans="3:36" ht="17.100000000000001" customHeight="1" x14ac:dyDescent="0.2">
      <c r="R58" s="14"/>
      <c r="S58" s="14"/>
      <c r="T58" s="14"/>
      <c r="U58" s="14"/>
    </row>
    <row r="59" spans="3:36" ht="17.100000000000001" customHeight="1" x14ac:dyDescent="0.2">
      <c r="R59" s="14"/>
      <c r="S59" s="14"/>
      <c r="T59" s="14"/>
      <c r="U59" s="14"/>
      <c r="AD59" s="12"/>
      <c r="AE59" s="213"/>
      <c r="AF59" s="121"/>
      <c r="AG59" s="121"/>
      <c r="AH59" s="121"/>
      <c r="AI59" s="12"/>
      <c r="AJ59" s="12"/>
    </row>
    <row r="60" spans="3:36" ht="18" customHeight="1" x14ac:dyDescent="0.2">
      <c r="R60" s="14"/>
      <c r="S60" s="14"/>
      <c r="T60" s="14"/>
      <c r="U60" s="14"/>
      <c r="AD60" s="101"/>
      <c r="AE60" s="213"/>
      <c r="AF60" s="24"/>
      <c r="AG60" s="24"/>
      <c r="AH60" s="24"/>
      <c r="AI60" s="143"/>
      <c r="AJ60" s="104"/>
    </row>
    <row r="61" spans="3:36" ht="18" customHeight="1" x14ac:dyDescent="0.2">
      <c r="R61" s="14"/>
      <c r="S61" s="14"/>
      <c r="T61" s="14"/>
      <c r="U61" s="14"/>
      <c r="AD61" s="101"/>
      <c r="AE61" s="213"/>
      <c r="AF61" s="24"/>
      <c r="AG61" s="24"/>
      <c r="AH61" s="24"/>
      <c r="AI61" s="143"/>
      <c r="AJ61" s="104"/>
    </row>
    <row r="62" spans="3:36" ht="18" customHeight="1" x14ac:dyDescent="0.2">
      <c r="R62" s="14"/>
      <c r="S62" s="14"/>
      <c r="T62" s="14"/>
      <c r="U62" s="14"/>
      <c r="AD62" s="101"/>
      <c r="AE62" s="213"/>
      <c r="AF62" s="24"/>
      <c r="AG62" s="24"/>
      <c r="AH62" s="24"/>
      <c r="AI62" s="143"/>
      <c r="AJ62" s="104"/>
    </row>
    <row r="63" spans="3:36" ht="18" customHeight="1" x14ac:dyDescent="0.2">
      <c r="R63" s="14"/>
      <c r="S63" s="14"/>
      <c r="T63" s="14"/>
      <c r="U63" s="14"/>
      <c r="AD63" s="101"/>
      <c r="AE63" s="213"/>
      <c r="AF63" s="24"/>
      <c r="AG63" s="24"/>
      <c r="AH63" s="24"/>
      <c r="AI63" s="143"/>
      <c r="AJ63" s="104"/>
    </row>
    <row r="64" spans="3:36" ht="18" customHeight="1" x14ac:dyDescent="0.2">
      <c r="R64" s="14"/>
      <c r="S64" s="14"/>
      <c r="T64" s="14"/>
      <c r="U64" s="14"/>
      <c r="AD64" s="101"/>
      <c r="AE64" s="213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3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3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3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3"/>
      <c r="AF68" s="24"/>
      <c r="AG68" s="24"/>
      <c r="AH68" s="24"/>
      <c r="AI68" s="143"/>
      <c r="AJ68" s="104"/>
    </row>
    <row r="69" spans="1:36" ht="18" customHeight="1" x14ac:dyDescent="0.2">
      <c r="C69" s="225"/>
      <c r="D69" s="24"/>
      <c r="R69" s="14"/>
      <c r="S69" s="14"/>
      <c r="T69" s="14"/>
      <c r="U69" s="14"/>
      <c r="AD69" s="101"/>
      <c r="AE69" s="213"/>
      <c r="AF69" s="24"/>
      <c r="AG69" s="24"/>
      <c r="AH69" s="24"/>
      <c r="AI69" s="143"/>
      <c r="AJ69" s="104"/>
    </row>
    <row r="70" spans="1:36" ht="18" customHeight="1" x14ac:dyDescent="0.2">
      <c r="B70" s="32"/>
      <c r="C70" s="202"/>
      <c r="R70" s="14"/>
      <c r="S70" s="14"/>
      <c r="T70" s="14"/>
      <c r="U70" s="14"/>
      <c r="AD70" s="101"/>
      <c r="AE70" s="213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3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3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2"/>
      <c r="R73" s="14"/>
      <c r="S73" s="14"/>
      <c r="T73" s="14"/>
      <c r="U73" s="14"/>
      <c r="AD73" s="101"/>
      <c r="AE73" s="213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2"/>
      <c r="R74" s="14"/>
      <c r="S74" s="14"/>
      <c r="T74" s="14"/>
      <c r="U74" s="14"/>
      <c r="AD74" s="101"/>
      <c r="AE74" s="213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3"/>
      <c r="AF75" s="24"/>
      <c r="AG75" s="24"/>
      <c r="AH75" s="24"/>
      <c r="AI75" s="143"/>
      <c r="AJ75" s="104"/>
    </row>
    <row r="76" spans="1:36" ht="18" customHeight="1" x14ac:dyDescent="0.2">
      <c r="C76" s="226"/>
      <c r="D76" s="24"/>
      <c r="R76" s="14"/>
      <c r="S76" s="14"/>
      <c r="T76" s="14"/>
      <c r="U76" s="14"/>
      <c r="AD76" s="101"/>
      <c r="AE76" s="213"/>
      <c r="AF76" s="24"/>
      <c r="AG76" s="24"/>
      <c r="AH76" s="24"/>
      <c r="AI76" s="143"/>
      <c r="AJ76" s="104"/>
    </row>
    <row r="77" spans="1:36" ht="18" customHeight="1" x14ac:dyDescent="0.2">
      <c r="C77" s="226"/>
      <c r="D77" s="24"/>
      <c r="R77" s="14"/>
      <c r="S77" s="14"/>
      <c r="T77" s="14"/>
      <c r="U77" s="14"/>
      <c r="AD77" s="101"/>
      <c r="AE77" s="213"/>
      <c r="AF77" s="24"/>
      <c r="AG77" s="24"/>
      <c r="AH77" s="24"/>
      <c r="AI77" s="143"/>
      <c r="AJ77" s="104"/>
    </row>
    <row r="78" spans="1:36" ht="18" customHeight="1" x14ac:dyDescent="0.2">
      <c r="C78" s="227"/>
      <c r="D78" s="24"/>
      <c r="R78" s="14"/>
      <c r="S78" s="14"/>
      <c r="T78" s="14"/>
      <c r="U78" s="14"/>
      <c r="AD78" s="101"/>
      <c r="AE78" s="213"/>
      <c r="AF78" s="24"/>
      <c r="AG78" s="24"/>
      <c r="AH78" s="24"/>
      <c r="AI78" s="143"/>
      <c r="AJ78" s="104"/>
    </row>
    <row r="79" spans="1:36" ht="18" customHeight="1" x14ac:dyDescent="0.2">
      <c r="C79" s="228"/>
      <c r="R79" s="14"/>
      <c r="S79" s="14"/>
      <c r="T79" s="14"/>
      <c r="U79" s="14"/>
      <c r="AD79" s="101"/>
      <c r="AE79" s="213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3"/>
      <c r="AF80" s="24"/>
      <c r="AG80" s="24"/>
      <c r="AH80" s="24"/>
      <c r="AI80" s="143"/>
      <c r="AJ80" s="104"/>
    </row>
    <row r="81" spans="3:36" ht="18" customHeight="1" x14ac:dyDescent="0.2">
      <c r="C81" s="225"/>
      <c r="D81" s="24"/>
      <c r="R81" s="14"/>
      <c r="S81" s="14"/>
      <c r="T81" s="14"/>
      <c r="U81" s="14"/>
      <c r="AD81" s="101"/>
      <c r="AE81" s="213"/>
      <c r="AF81" s="24"/>
      <c r="AG81" s="24"/>
      <c r="AH81" s="24"/>
      <c r="AI81" s="143"/>
      <c r="AJ81" s="104"/>
    </row>
    <row r="82" spans="3:36" ht="18" customHeight="1" x14ac:dyDescent="0.2">
      <c r="C82" s="229"/>
      <c r="D82" s="24"/>
      <c r="R82" s="14"/>
      <c r="S82" s="14"/>
      <c r="T82" s="14"/>
      <c r="U82" s="14"/>
      <c r="AD82" s="101"/>
      <c r="AE82" s="213"/>
      <c r="AF82" s="24"/>
      <c r="AG82" s="24"/>
      <c r="AH82" s="24"/>
      <c r="AI82" s="143"/>
      <c r="AJ82" s="104"/>
    </row>
    <row r="83" spans="3:36" ht="18" customHeight="1" x14ac:dyDescent="0.2">
      <c r="C83" s="229"/>
      <c r="D83" s="24"/>
      <c r="R83" s="14"/>
      <c r="S83" s="14"/>
      <c r="T83" s="14"/>
      <c r="U83" s="14"/>
      <c r="AD83" s="101"/>
      <c r="AE83" s="213"/>
      <c r="AF83" s="24"/>
      <c r="AG83" s="24"/>
      <c r="AH83" s="24"/>
      <c r="AI83" s="143"/>
      <c r="AJ83" s="162"/>
    </row>
    <row r="84" spans="3:36" ht="24.9" customHeight="1" thickBot="1" x14ac:dyDescent="0.25">
      <c r="C84" s="230"/>
      <c r="D84" s="24"/>
      <c r="R84" s="14"/>
      <c r="S84" s="14"/>
      <c r="T84" s="14"/>
      <c r="U84" s="14"/>
      <c r="AD84" s="224"/>
      <c r="AE84" s="213"/>
      <c r="AF84" s="24"/>
      <c r="AG84" s="24"/>
      <c r="AH84" s="24"/>
      <c r="AI84" s="143"/>
      <c r="AJ84" s="231"/>
    </row>
    <row r="85" spans="3:36" ht="15" customHeight="1" thickTop="1" x14ac:dyDescent="0.2">
      <c r="C85" s="228"/>
      <c r="R85" s="14"/>
      <c r="S85" s="14"/>
      <c r="T85" s="14"/>
      <c r="U85" s="14"/>
      <c r="AD85" s="101"/>
      <c r="AE85" s="214"/>
      <c r="AF85" s="24"/>
      <c r="AG85" s="24"/>
      <c r="AH85" s="24"/>
      <c r="AI85" s="143"/>
      <c r="AJ85" s="15"/>
    </row>
    <row r="86" spans="3:36" ht="24.9" customHeight="1" x14ac:dyDescent="0.2">
      <c r="R86" s="14"/>
      <c r="S86" s="14"/>
      <c r="T86" s="14"/>
      <c r="U86" s="14"/>
      <c r="AD86" s="224"/>
      <c r="AE86" s="214"/>
      <c r="AF86" s="24"/>
      <c r="AG86" s="24"/>
      <c r="AH86" s="24"/>
      <c r="AI86" s="143"/>
      <c r="AJ86" s="15"/>
    </row>
    <row r="87" spans="3:36" ht="24.9" customHeight="1" thickBot="1" x14ac:dyDescent="0.25">
      <c r="C87" s="232"/>
      <c r="R87" s="14"/>
      <c r="S87" s="14"/>
      <c r="T87" s="14"/>
      <c r="U87" s="14"/>
      <c r="AD87" s="233"/>
      <c r="AE87" s="234"/>
      <c r="AF87" s="150"/>
      <c r="AG87" s="150"/>
      <c r="AH87" s="150"/>
      <c r="AI87" s="235"/>
      <c r="AJ87" s="217"/>
    </row>
    <row r="88" spans="3:36" ht="24.9" customHeight="1" thickTop="1" x14ac:dyDescent="0.2">
      <c r="C88" s="229"/>
      <c r="D88" s="24"/>
      <c r="R88" s="14"/>
      <c r="S88" s="14"/>
      <c r="T88" s="14"/>
      <c r="U88" s="14"/>
      <c r="AD88" s="38"/>
      <c r="AJ88" s="217"/>
    </row>
    <row r="89" spans="3:36" ht="15" customHeight="1" x14ac:dyDescent="0.2">
      <c r="D89" s="128"/>
      <c r="E89" s="110"/>
      <c r="F89" s="2"/>
      <c r="G89" s="12"/>
      <c r="H89" s="236"/>
      <c r="I89" s="128"/>
      <c r="J89" s="24"/>
      <c r="K89" s="12"/>
      <c r="L89" s="236"/>
      <c r="M89" s="24"/>
      <c r="N89" s="24"/>
      <c r="O89" s="12"/>
      <c r="P89" s="236"/>
      <c r="Q89" s="24"/>
      <c r="R89" s="24"/>
      <c r="S89" s="101"/>
      <c r="T89" s="236"/>
      <c r="U89" s="24"/>
      <c r="V89" s="24"/>
      <c r="AD89" s="237"/>
      <c r="AJ89" s="217"/>
    </row>
    <row r="90" spans="3:36" ht="15" customHeight="1" x14ac:dyDescent="0.2">
      <c r="D90" s="24"/>
      <c r="E90" s="110"/>
      <c r="F90" s="2"/>
      <c r="G90" s="12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7"/>
      <c r="AJ90" s="217"/>
    </row>
    <row r="91" spans="3:36" ht="15" customHeight="1" x14ac:dyDescent="0.2">
      <c r="D91" s="24"/>
      <c r="E91" s="110"/>
      <c r="F91" s="2"/>
      <c r="G91" s="12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7"/>
      <c r="AJ91" s="206"/>
    </row>
    <row r="92" spans="3:36" ht="15" customHeight="1" x14ac:dyDescent="0.3">
      <c r="D92" s="24"/>
      <c r="E92" s="110"/>
      <c r="F92" s="2"/>
      <c r="G92" s="12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7"/>
      <c r="AJ92" s="206"/>
    </row>
    <row r="93" spans="3:36" ht="15.6" x14ac:dyDescent="0.3">
      <c r="D93" s="24"/>
      <c r="E93" s="110"/>
      <c r="F93" s="2"/>
      <c r="G93" s="12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7"/>
    </row>
    <row r="94" spans="3:36" ht="15.6" x14ac:dyDescent="0.3">
      <c r="D94" s="24"/>
      <c r="E94" s="110"/>
      <c r="F94" s="2"/>
      <c r="G94" s="12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7"/>
    </row>
    <row r="95" spans="3:36" ht="15.6" x14ac:dyDescent="0.3">
      <c r="D95" s="24"/>
      <c r="E95" s="110"/>
      <c r="F95" s="2"/>
      <c r="G95" s="12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7"/>
    </row>
    <row r="96" spans="3:36" ht="15.6" x14ac:dyDescent="0.3">
      <c r="D96" s="24"/>
      <c r="E96" s="110"/>
      <c r="F96" s="2"/>
      <c r="G96" s="12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7"/>
    </row>
    <row r="97" spans="4:36" ht="15.6" x14ac:dyDescent="0.3">
      <c r="D97" s="24"/>
      <c r="E97" s="110"/>
      <c r="F97" s="2"/>
      <c r="G97" s="12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6" x14ac:dyDescent="0.3">
      <c r="D98" s="24"/>
      <c r="E98" s="110"/>
      <c r="F98" s="2"/>
      <c r="G98" s="12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8"/>
    </row>
    <row r="99" spans="4:36" ht="15.6" x14ac:dyDescent="0.3">
      <c r="D99" s="24"/>
      <c r="E99" s="110"/>
      <c r="F99" s="2"/>
      <c r="G99" s="12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8"/>
    </row>
    <row r="100" spans="4:36" ht="15.6" x14ac:dyDescent="0.3">
      <c r="D100" s="24"/>
      <c r="E100" s="110"/>
      <c r="F100" s="2"/>
      <c r="G100" s="12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6" x14ac:dyDescent="0.3">
      <c r="D101" s="24"/>
      <c r="E101" s="110"/>
      <c r="F101" s="2"/>
      <c r="G101" s="12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8"/>
      <c r="AD101" s="12"/>
      <c r="AE101" s="213"/>
      <c r="AF101" s="121"/>
      <c r="AG101" s="121"/>
      <c r="AH101" s="121"/>
      <c r="AI101" s="12"/>
      <c r="AJ101" s="12"/>
    </row>
    <row r="102" spans="4:36" ht="15.6" x14ac:dyDescent="0.3">
      <c r="D102" s="24"/>
      <c r="E102" s="110"/>
      <c r="F102" s="2"/>
      <c r="G102" s="12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4"/>
      <c r="AF102" s="24"/>
      <c r="AG102" s="24"/>
      <c r="AH102" s="24"/>
      <c r="AI102" s="143"/>
      <c r="AJ102" s="104"/>
    </row>
    <row r="103" spans="4:36" ht="15.6" x14ac:dyDescent="0.3">
      <c r="D103" s="24"/>
      <c r="E103" s="110"/>
      <c r="F103" s="2"/>
      <c r="G103" s="12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9"/>
      <c r="AD103" s="101"/>
      <c r="AE103" s="214"/>
      <c r="AF103" s="24"/>
      <c r="AG103" s="24"/>
      <c r="AH103" s="24"/>
      <c r="AI103" s="143"/>
      <c r="AJ103" s="104"/>
    </row>
    <row r="104" spans="4:36" ht="15.6" x14ac:dyDescent="0.3">
      <c r="D104" s="24"/>
      <c r="E104" s="110"/>
      <c r="F104" s="2"/>
      <c r="G104" s="12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8"/>
      <c r="AD104" s="101"/>
      <c r="AE104" s="214"/>
      <c r="AF104" s="24"/>
      <c r="AG104" s="24"/>
      <c r="AH104" s="24"/>
      <c r="AI104" s="143"/>
      <c r="AJ104" s="104"/>
    </row>
    <row r="105" spans="4:36" ht="15.6" x14ac:dyDescent="0.3">
      <c r="D105" s="24"/>
      <c r="E105" s="110"/>
      <c r="F105" s="2"/>
      <c r="G105" s="12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8"/>
      <c r="AD105" s="101"/>
      <c r="AE105" s="214"/>
      <c r="AF105" s="24"/>
      <c r="AG105" s="24"/>
      <c r="AH105" s="24"/>
      <c r="AI105" s="143"/>
      <c r="AJ105" s="104"/>
    </row>
    <row r="106" spans="4:36" ht="15.6" x14ac:dyDescent="0.3">
      <c r="D106" s="24"/>
      <c r="E106" s="110"/>
      <c r="F106" s="2"/>
      <c r="G106" s="12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8"/>
      <c r="AD106" s="101"/>
      <c r="AE106" s="214"/>
      <c r="AF106" s="24"/>
      <c r="AG106" s="24"/>
      <c r="AH106" s="24"/>
      <c r="AI106" s="143"/>
      <c r="AJ106" s="104"/>
    </row>
    <row r="107" spans="4:36" ht="15.6" x14ac:dyDescent="0.3">
      <c r="D107" s="24"/>
      <c r="E107" s="110"/>
      <c r="F107" s="2"/>
      <c r="G107" s="12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4"/>
      <c r="AF107" s="24"/>
      <c r="AG107" s="24"/>
      <c r="AH107" s="24"/>
      <c r="AI107" s="143"/>
      <c r="AJ107" s="104"/>
    </row>
    <row r="108" spans="4:36" ht="15.6" x14ac:dyDescent="0.3">
      <c r="D108" s="24"/>
      <c r="E108" s="110"/>
      <c r="F108" s="2"/>
      <c r="G108" s="12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4"/>
      <c r="AF108" s="24"/>
      <c r="AG108" s="24"/>
      <c r="AH108" s="24"/>
      <c r="AI108" s="143"/>
      <c r="AJ108" s="104"/>
    </row>
    <row r="109" spans="4:36" ht="15.6" x14ac:dyDescent="0.3">
      <c r="D109" s="24"/>
      <c r="E109" s="110"/>
      <c r="F109" s="2"/>
      <c r="G109" s="12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4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4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4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4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4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4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4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4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4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4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4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4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4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4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"/>
      <c r="H123" s="24"/>
      <c r="I123" s="24"/>
      <c r="J123" s="24"/>
      <c r="S123" s="14"/>
      <c r="T123" s="14"/>
      <c r="U123" s="14"/>
      <c r="AD123" s="101"/>
      <c r="AE123" s="214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"/>
      <c r="H124" s="24"/>
      <c r="I124" s="24"/>
      <c r="J124" s="24"/>
      <c r="R124" s="14"/>
      <c r="S124" s="14"/>
      <c r="T124" s="14"/>
      <c r="U124" s="14"/>
      <c r="AD124" s="101"/>
      <c r="AE124" s="214"/>
      <c r="AF124" s="24"/>
      <c r="AG124" s="24"/>
      <c r="AH124" s="24"/>
      <c r="AI124" s="143"/>
      <c r="AJ124" s="104"/>
    </row>
    <row r="125" spans="1:36" ht="21.9" customHeight="1" x14ac:dyDescent="0.3">
      <c r="D125" s="24"/>
      <c r="E125" s="110"/>
      <c r="F125" s="2"/>
      <c r="G125" s="2"/>
      <c r="R125" s="14"/>
      <c r="S125" s="14"/>
      <c r="T125" s="14"/>
      <c r="U125" s="14"/>
      <c r="X125" s="53"/>
      <c r="AD125" s="101"/>
      <c r="AE125" s="214"/>
      <c r="AF125" s="24"/>
      <c r="AG125" s="24"/>
      <c r="AH125" s="24"/>
      <c r="AI125" s="143"/>
      <c r="AJ125" s="104"/>
    </row>
    <row r="126" spans="1:36" ht="21.9" customHeight="1" x14ac:dyDescent="0.3">
      <c r="D126" s="24"/>
      <c r="E126" s="110"/>
      <c r="F126" s="2"/>
      <c r="G126" s="2"/>
      <c r="R126" s="14"/>
      <c r="S126" s="101"/>
      <c r="T126" s="236"/>
      <c r="U126" s="24"/>
      <c r="V126" s="24"/>
      <c r="X126" s="53"/>
      <c r="AD126" s="101"/>
      <c r="AE126" s="214"/>
      <c r="AF126" s="24"/>
      <c r="AG126" s="24"/>
      <c r="AH126" s="24"/>
      <c r="AI126" s="143"/>
      <c r="AJ126" s="104"/>
    </row>
    <row r="127" spans="1:36" ht="21.9" customHeight="1" x14ac:dyDescent="0.3">
      <c r="D127" s="24"/>
      <c r="E127" s="110"/>
      <c r="F127" s="2"/>
      <c r="G127" s="2"/>
      <c r="R127" s="14"/>
      <c r="S127" s="12"/>
      <c r="T127" s="24"/>
      <c r="U127" s="24"/>
      <c r="V127" s="24"/>
      <c r="X127" s="53"/>
      <c r="AD127" s="101"/>
      <c r="AE127" s="214"/>
      <c r="AF127" s="24"/>
      <c r="AG127" s="24"/>
      <c r="AH127" s="24"/>
      <c r="AI127" s="143"/>
      <c r="AJ127" s="104"/>
    </row>
    <row r="128" spans="1:36" ht="21.9" customHeight="1" x14ac:dyDescent="0.3">
      <c r="D128" s="24"/>
      <c r="E128" s="110"/>
      <c r="F128" s="2"/>
      <c r="G128" s="2"/>
      <c r="S128" s="12"/>
      <c r="T128" s="24"/>
      <c r="U128" s="24"/>
      <c r="V128" s="24"/>
      <c r="X128" s="53"/>
      <c r="AD128" s="101"/>
      <c r="AE128" s="214"/>
      <c r="AF128" s="24"/>
      <c r="AG128" s="24"/>
      <c r="AH128" s="24"/>
      <c r="AI128" s="143"/>
      <c r="AJ128" s="104"/>
    </row>
    <row r="129" spans="1:36" ht="21.9" customHeight="1" x14ac:dyDescent="0.3">
      <c r="D129" s="24"/>
      <c r="E129" s="110"/>
      <c r="F129" s="2"/>
      <c r="G129" s="2"/>
      <c r="R129" s="14"/>
      <c r="S129" s="12"/>
      <c r="T129" s="24"/>
      <c r="U129" s="24"/>
      <c r="V129" s="24"/>
      <c r="X129" s="53"/>
      <c r="AD129" s="101"/>
      <c r="AE129" s="214"/>
      <c r="AF129" s="24"/>
      <c r="AG129" s="24"/>
      <c r="AH129" s="24"/>
      <c r="AI129" s="143"/>
      <c r="AJ129" s="104"/>
    </row>
    <row r="130" spans="1:36" ht="21.9" customHeight="1" x14ac:dyDescent="0.3">
      <c r="D130" s="24"/>
      <c r="E130" s="110"/>
      <c r="F130" s="2"/>
      <c r="G130" s="2"/>
      <c r="R130" s="14"/>
      <c r="S130" s="12"/>
      <c r="T130" s="24"/>
      <c r="U130" s="24"/>
      <c r="V130" s="24"/>
      <c r="X130" s="53"/>
      <c r="AD130" s="101"/>
      <c r="AE130" s="214"/>
      <c r="AF130" s="24"/>
      <c r="AG130" s="24"/>
      <c r="AH130" s="24"/>
      <c r="AI130" s="143"/>
      <c r="AJ130" s="104"/>
    </row>
    <row r="131" spans="1:36" ht="21.9" customHeight="1" x14ac:dyDescent="0.3">
      <c r="D131" s="24"/>
      <c r="E131" s="110"/>
      <c r="F131" s="2"/>
      <c r="G131" s="2"/>
      <c r="R131" s="14"/>
      <c r="S131" s="12"/>
      <c r="T131" s="24"/>
      <c r="U131" s="24"/>
      <c r="V131" s="24"/>
      <c r="X131" s="238"/>
      <c r="AD131" s="101"/>
      <c r="AE131" s="214"/>
      <c r="AF131" s="24"/>
      <c r="AG131" s="24"/>
      <c r="AH131" s="24"/>
      <c r="AI131" s="143"/>
      <c r="AJ131" s="104"/>
    </row>
    <row r="132" spans="1:36" ht="21.9" customHeight="1" x14ac:dyDescent="0.3">
      <c r="D132" s="24"/>
      <c r="E132" s="110"/>
      <c r="F132" s="2"/>
      <c r="G132" s="2"/>
      <c r="R132" s="14"/>
      <c r="S132" s="12"/>
      <c r="T132" s="24"/>
      <c r="U132" s="24"/>
      <c r="V132" s="24"/>
      <c r="X132" s="238"/>
      <c r="AD132" s="101"/>
      <c r="AE132" s="214"/>
      <c r="AF132" s="24"/>
      <c r="AG132" s="24"/>
      <c r="AH132" s="24"/>
      <c r="AI132" s="143"/>
      <c r="AJ132" s="104"/>
    </row>
    <row r="133" spans="1:36" ht="21.9" customHeight="1" x14ac:dyDescent="0.3">
      <c r="A133" s="32"/>
      <c r="B133" s="32"/>
      <c r="D133" s="24"/>
      <c r="E133" s="110"/>
      <c r="F133" s="2"/>
      <c r="G133" s="2"/>
      <c r="R133" s="14"/>
      <c r="S133" s="12"/>
      <c r="T133" s="24"/>
      <c r="U133" s="24"/>
      <c r="V133" s="24"/>
      <c r="X133" s="53"/>
      <c r="AD133" s="101"/>
      <c r="AE133" s="214"/>
      <c r="AF133" s="24"/>
      <c r="AG133" s="24"/>
      <c r="AH133" s="24"/>
      <c r="AI133" s="143"/>
      <c r="AJ133" s="104"/>
    </row>
    <row r="134" spans="1:36" ht="21.9" customHeight="1" x14ac:dyDescent="0.3">
      <c r="C134" s="229"/>
      <c r="D134" s="241"/>
      <c r="E134" s="110"/>
      <c r="F134" s="2"/>
      <c r="G134" s="2"/>
      <c r="R134" s="14"/>
      <c r="S134" s="12"/>
      <c r="T134" s="24"/>
      <c r="U134" s="24"/>
      <c r="V134" s="24"/>
      <c r="X134" s="238"/>
      <c r="AD134" s="101"/>
      <c r="AE134" s="214"/>
      <c r="AF134" s="24"/>
      <c r="AG134" s="24"/>
      <c r="AH134" s="24"/>
      <c r="AI134" s="143"/>
      <c r="AJ134" s="104"/>
    </row>
    <row r="135" spans="1:36" ht="21.9" customHeight="1" x14ac:dyDescent="0.3">
      <c r="C135" s="242"/>
      <c r="D135" s="128"/>
      <c r="E135" s="110"/>
      <c r="F135" s="2"/>
      <c r="G135" s="2"/>
      <c r="R135" s="14"/>
      <c r="S135" s="12"/>
      <c r="T135" s="24"/>
      <c r="U135" s="24"/>
      <c r="V135" s="24"/>
      <c r="X135" s="238"/>
      <c r="AD135" s="101"/>
      <c r="AE135" s="214"/>
      <c r="AF135" s="24"/>
      <c r="AG135" s="24"/>
      <c r="AH135" s="24"/>
      <c r="AI135" s="143"/>
      <c r="AJ135" s="104"/>
    </row>
    <row r="136" spans="1:36" ht="21.9" customHeight="1" x14ac:dyDescent="0.3">
      <c r="D136" s="24"/>
      <c r="E136" s="110"/>
      <c r="F136" s="2"/>
      <c r="G136" s="2"/>
      <c r="R136" s="14"/>
      <c r="S136" s="12"/>
      <c r="T136" s="24"/>
      <c r="U136" s="24"/>
      <c r="V136" s="24"/>
      <c r="X136" s="53"/>
      <c r="AD136" s="101"/>
      <c r="AE136" s="214"/>
      <c r="AF136" s="24"/>
      <c r="AG136" s="24"/>
      <c r="AH136" s="24"/>
      <c r="AI136" s="143"/>
      <c r="AJ136" s="104"/>
    </row>
    <row r="137" spans="1:36" ht="15.6" x14ac:dyDescent="0.3">
      <c r="D137" s="24"/>
      <c r="E137" s="110"/>
      <c r="F137" s="2"/>
      <c r="G137" s="2"/>
      <c r="R137" s="14"/>
      <c r="S137" s="12"/>
      <c r="T137" s="24"/>
      <c r="U137" s="24"/>
      <c r="V137" s="24"/>
      <c r="X137" s="238"/>
      <c r="AD137" s="101"/>
      <c r="AE137" s="214"/>
      <c r="AF137" s="24"/>
      <c r="AG137" s="24"/>
      <c r="AH137" s="24"/>
      <c r="AI137" s="143"/>
      <c r="AJ137" s="104"/>
    </row>
    <row r="138" spans="1:36" ht="15.6" x14ac:dyDescent="0.3">
      <c r="D138" s="24"/>
      <c r="E138" s="110"/>
      <c r="F138" s="2"/>
      <c r="G138" s="2"/>
      <c r="R138" s="14"/>
      <c r="S138" s="12"/>
      <c r="T138" s="24"/>
      <c r="U138" s="24"/>
      <c r="V138" s="24"/>
      <c r="X138" s="53"/>
      <c r="AD138" s="101"/>
      <c r="AE138" s="214"/>
      <c r="AF138" s="24"/>
      <c r="AG138" s="24"/>
      <c r="AH138" s="24"/>
      <c r="AI138" s="143"/>
      <c r="AJ138" s="104"/>
    </row>
    <row r="139" spans="1:36" ht="15.6" x14ac:dyDescent="0.3">
      <c r="D139" s="24"/>
      <c r="E139" s="110"/>
      <c r="F139" s="2"/>
      <c r="G139" s="2"/>
      <c r="R139" s="14"/>
      <c r="S139" s="12"/>
      <c r="T139" s="24"/>
      <c r="U139" s="24"/>
      <c r="V139" s="24"/>
      <c r="X139" s="53"/>
      <c r="AD139" s="101"/>
      <c r="AE139" s="214"/>
      <c r="AF139" s="24"/>
      <c r="AG139" s="24"/>
      <c r="AH139" s="24"/>
      <c r="AI139" s="143"/>
      <c r="AJ139" s="104"/>
    </row>
    <row r="140" spans="1:36" ht="15.6" x14ac:dyDescent="0.3">
      <c r="D140" s="24"/>
      <c r="E140" s="110"/>
      <c r="F140" s="2"/>
      <c r="G140" s="2"/>
      <c r="R140" s="14"/>
      <c r="S140" s="12"/>
      <c r="T140" s="24"/>
      <c r="U140" s="24"/>
      <c r="V140" s="24"/>
      <c r="X140" s="238"/>
      <c r="AD140" s="101"/>
      <c r="AE140" s="214"/>
      <c r="AF140" s="24"/>
      <c r="AG140" s="24"/>
      <c r="AH140" s="24"/>
      <c r="AI140" s="143"/>
      <c r="AJ140" s="104"/>
    </row>
    <row r="141" spans="1:36" ht="15.6" x14ac:dyDescent="0.3">
      <c r="D141" s="24"/>
      <c r="E141" s="110"/>
      <c r="F141" s="2"/>
      <c r="G141" s="2"/>
      <c r="R141" s="14"/>
      <c r="S141" s="12"/>
      <c r="T141" s="24"/>
      <c r="U141" s="24"/>
      <c r="V141" s="24"/>
      <c r="X141" s="238"/>
      <c r="AD141" s="101"/>
      <c r="AE141" s="214"/>
      <c r="AF141" s="24"/>
      <c r="AG141" s="24"/>
      <c r="AH141" s="24"/>
      <c r="AI141" s="143"/>
      <c r="AJ141" s="104"/>
    </row>
    <row r="142" spans="1:36" ht="15.6" x14ac:dyDescent="0.3">
      <c r="D142" s="24"/>
      <c r="E142" s="110"/>
      <c r="F142" s="2"/>
      <c r="G142" s="2"/>
      <c r="R142" s="14"/>
      <c r="S142" s="12"/>
      <c r="T142" s="24"/>
      <c r="U142" s="24"/>
      <c r="V142" s="24"/>
      <c r="X142" s="53"/>
      <c r="AD142" s="101"/>
      <c r="AE142" s="214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4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4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4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4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4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4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4"/>
      <c r="AF149" s="24"/>
      <c r="AG149" s="243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4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4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4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4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4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4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4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4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4"/>
      <c r="AF158" s="24"/>
      <c r="AG158" s="24"/>
      <c r="AH158" s="24"/>
      <c r="AI158" s="143"/>
      <c r="AJ158" s="104"/>
    </row>
    <row r="159" spans="4:36" ht="12" x14ac:dyDescent="0.25">
      <c r="D159" s="24"/>
      <c r="E159" s="110"/>
      <c r="R159" s="14"/>
      <c r="S159" s="12"/>
      <c r="T159" s="24"/>
      <c r="U159" s="24"/>
      <c r="V159" s="24"/>
      <c r="X159" s="3"/>
      <c r="AD159" s="101"/>
      <c r="AE159" s="214"/>
      <c r="AF159" s="24"/>
      <c r="AG159" s="24"/>
      <c r="AH159" s="24"/>
      <c r="AI159" s="143"/>
      <c r="AJ159" s="104"/>
    </row>
    <row r="160" spans="4:36" ht="12" x14ac:dyDescent="0.25">
      <c r="D160" s="24"/>
      <c r="E160" s="110"/>
      <c r="R160" s="14"/>
      <c r="S160" s="24"/>
      <c r="T160" s="14"/>
      <c r="U160" s="14"/>
      <c r="V160" s="104"/>
      <c r="X160" s="3"/>
      <c r="AD160" s="101"/>
      <c r="AE160" s="214"/>
      <c r="AF160" s="24"/>
      <c r="AG160" s="24"/>
      <c r="AH160" s="24"/>
      <c r="AI160" s="143"/>
      <c r="AJ160" s="104"/>
    </row>
    <row r="161" spans="4:36" ht="12" x14ac:dyDescent="0.25">
      <c r="D161" s="24"/>
      <c r="E161" s="110"/>
      <c r="R161" s="14"/>
      <c r="S161" s="24"/>
      <c r="T161" s="14"/>
      <c r="U161" s="14"/>
      <c r="V161" s="104"/>
      <c r="X161" s="3"/>
      <c r="AD161" s="101"/>
      <c r="AE161" s="214"/>
      <c r="AF161" s="24"/>
      <c r="AG161" s="24"/>
      <c r="AH161" s="24"/>
      <c r="AI161" s="143"/>
      <c r="AJ161" s="104"/>
    </row>
    <row r="162" spans="4:36" ht="12" x14ac:dyDescent="0.25">
      <c r="D162" s="24"/>
      <c r="E162" s="110"/>
      <c r="R162" s="14"/>
      <c r="S162" s="24"/>
      <c r="T162" s="14"/>
      <c r="U162" s="14"/>
      <c r="V162" s="104"/>
      <c r="X162" s="3"/>
      <c r="AD162" s="101"/>
      <c r="AE162" s="214"/>
      <c r="AF162" s="24"/>
      <c r="AG162" s="24"/>
      <c r="AH162" s="24"/>
      <c r="AI162" s="143"/>
      <c r="AJ162" s="104"/>
    </row>
    <row r="163" spans="4:36" ht="12" x14ac:dyDescent="0.25">
      <c r="D163" s="24"/>
      <c r="E163" s="110"/>
      <c r="R163" s="14"/>
      <c r="S163" s="24"/>
      <c r="T163" s="14"/>
      <c r="U163" s="14"/>
      <c r="V163" s="104"/>
      <c r="X163" s="3"/>
      <c r="AD163" s="101"/>
      <c r="AE163" s="214"/>
      <c r="AF163" s="24"/>
      <c r="AG163" s="24"/>
      <c r="AH163" s="24"/>
      <c r="AI163" s="143"/>
      <c r="AJ163" s="104"/>
    </row>
    <row r="164" spans="4:36" ht="12" x14ac:dyDescent="0.25">
      <c r="D164" s="24"/>
      <c r="E164" s="110"/>
      <c r="R164" s="14"/>
      <c r="S164" s="14"/>
      <c r="T164" s="14"/>
      <c r="U164" s="14"/>
      <c r="V164" s="104"/>
      <c r="X164" s="3"/>
      <c r="AD164" s="101"/>
      <c r="AE164" s="214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4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4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6"/>
      <c r="T167" s="24"/>
      <c r="U167" s="24"/>
      <c r="AD167" s="101"/>
      <c r="AE167" s="214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4"/>
      <c r="AF168" s="243"/>
      <c r="AG168" s="243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44"/>
      <c r="AB169" s="87"/>
      <c r="AC169" s="87"/>
      <c r="AD169" s="101"/>
      <c r="AE169" s="214"/>
      <c r="AF169" s="243"/>
      <c r="AG169" s="243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44"/>
      <c r="AB170" s="87"/>
      <c r="AC170" s="87"/>
      <c r="AD170" s="101"/>
      <c r="AE170" s="214"/>
      <c r="AF170" s="243"/>
      <c r="AG170" s="243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44"/>
      <c r="AB171" s="87"/>
      <c r="AC171" s="87"/>
      <c r="AD171" s="101"/>
      <c r="AE171" s="214"/>
      <c r="AF171" s="243"/>
      <c r="AG171" s="243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44"/>
      <c r="AB172" s="87"/>
      <c r="AC172" s="87"/>
      <c r="AD172" s="101"/>
      <c r="AE172" s="214"/>
      <c r="AF172" s="24"/>
      <c r="AG172" s="243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44"/>
      <c r="AB173" s="87"/>
      <c r="AC173" s="87"/>
      <c r="AD173" s="101"/>
      <c r="AE173" s="214"/>
      <c r="AF173" s="243"/>
      <c r="AG173" s="243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44"/>
      <c r="AB174" s="87"/>
      <c r="AC174" s="87"/>
      <c r="AD174" s="101"/>
      <c r="AE174" s="214"/>
      <c r="AF174" s="243"/>
      <c r="AG174" s="243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44"/>
      <c r="AB175" s="87"/>
      <c r="AC175" s="87"/>
      <c r="AD175" s="101"/>
      <c r="AE175" s="214"/>
      <c r="AF175" s="24"/>
      <c r="AG175" s="243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44"/>
      <c r="AB176" s="87"/>
      <c r="AC176" s="87"/>
      <c r="AD176" s="101"/>
      <c r="AE176" s="214"/>
      <c r="AF176" s="24"/>
      <c r="AG176" s="243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44"/>
      <c r="AB177" s="87"/>
      <c r="AC177" s="87"/>
      <c r="AD177" s="101"/>
      <c r="AE177" s="214"/>
      <c r="AF177" s="24"/>
      <c r="AG177" s="243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44"/>
      <c r="AB178" s="87"/>
      <c r="AC178" s="87"/>
      <c r="AD178" s="101"/>
      <c r="AE178" s="214"/>
      <c r="AF178" s="24"/>
      <c r="AG178" s="243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44"/>
      <c r="AB179" s="87"/>
      <c r="AC179" s="87"/>
      <c r="AD179" s="101"/>
      <c r="AE179" s="214"/>
      <c r="AF179" s="24"/>
      <c r="AG179" s="243"/>
      <c r="AH179" s="24"/>
      <c r="AI179" s="143"/>
      <c r="AJ179" s="104"/>
    </row>
    <row r="180" spans="2:36" ht="15" customHeight="1" x14ac:dyDescent="0.2">
      <c r="C180" s="229"/>
      <c r="D180" s="241"/>
      <c r="E180" s="110"/>
      <c r="R180" s="12"/>
      <c r="S180" s="24"/>
      <c r="T180" s="24"/>
      <c r="U180" s="24"/>
      <c r="X180" s="87"/>
      <c r="Y180" s="87"/>
      <c r="Z180" s="87"/>
      <c r="AA180" s="244"/>
      <c r="AB180" s="87"/>
      <c r="AC180" s="87"/>
      <c r="AD180" s="101"/>
      <c r="AE180" s="214"/>
      <c r="AF180" s="24"/>
      <c r="AG180" s="243"/>
      <c r="AH180" s="24"/>
      <c r="AI180" s="143"/>
      <c r="AJ180" s="104"/>
    </row>
    <row r="181" spans="2:36" ht="15" customHeight="1" x14ac:dyDescent="0.2">
      <c r="C181" s="229"/>
      <c r="D181" s="241"/>
      <c r="E181" s="110"/>
      <c r="R181" s="12"/>
      <c r="S181" s="24"/>
      <c r="T181" s="24"/>
      <c r="U181" s="24"/>
      <c r="X181" s="87"/>
      <c r="Y181" s="87"/>
      <c r="Z181" s="87"/>
      <c r="AA181" s="244"/>
      <c r="AB181" s="87"/>
      <c r="AC181" s="87"/>
      <c r="AD181" s="101"/>
      <c r="AE181" s="214"/>
      <c r="AF181" s="24"/>
      <c r="AG181" s="243"/>
      <c r="AH181" s="24"/>
      <c r="AI181" s="143"/>
      <c r="AJ181" s="104"/>
    </row>
    <row r="182" spans="2:36" ht="15" customHeight="1" x14ac:dyDescent="0.2">
      <c r="C182" s="229"/>
      <c r="D182" s="241"/>
      <c r="E182" s="110"/>
      <c r="R182" s="12"/>
      <c r="S182" s="24"/>
      <c r="T182" s="24"/>
      <c r="U182" s="24"/>
      <c r="X182" s="87"/>
      <c r="Y182" s="87"/>
      <c r="Z182" s="87"/>
      <c r="AA182" s="244"/>
      <c r="AB182" s="87"/>
      <c r="AC182" s="87"/>
      <c r="AD182" s="101"/>
      <c r="AE182" s="214"/>
      <c r="AF182" s="24"/>
      <c r="AG182" s="243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44"/>
      <c r="AB183" s="87"/>
      <c r="AC183" s="87"/>
      <c r="AD183" s="101"/>
      <c r="AE183" s="214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44"/>
      <c r="AB184" s="87"/>
      <c r="AC184" s="87"/>
      <c r="AD184" s="101"/>
      <c r="AE184" s="214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44"/>
      <c r="AB185" s="87"/>
      <c r="AC185" s="87"/>
      <c r="AD185" s="101"/>
      <c r="AE185" s="214"/>
      <c r="AF185" s="24"/>
      <c r="AG185" s="243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44"/>
      <c r="AB186" s="87"/>
      <c r="AC186" s="87"/>
      <c r="AD186" s="101"/>
      <c r="AE186" s="214"/>
      <c r="AF186" s="24"/>
      <c r="AG186" s="243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44"/>
      <c r="AB187" s="87"/>
      <c r="AC187" s="87"/>
      <c r="AD187" s="101"/>
      <c r="AE187" s="214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44"/>
      <c r="AB188" s="87"/>
      <c r="AC188" s="87"/>
      <c r="AD188" s="101"/>
      <c r="AE188" s="214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44"/>
      <c r="AB189" s="87"/>
      <c r="AC189" s="87"/>
      <c r="AD189" s="101"/>
      <c r="AE189" s="214"/>
      <c r="AF189" s="243"/>
      <c r="AG189" s="243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44"/>
      <c r="AB190" s="87"/>
      <c r="AC190" s="87"/>
      <c r="AD190" s="101"/>
      <c r="AE190" s="214"/>
      <c r="AF190" s="243"/>
      <c r="AG190" s="243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44"/>
      <c r="AB191" s="87"/>
      <c r="AC191" s="87"/>
      <c r="AD191" s="101"/>
      <c r="AE191" s="214"/>
      <c r="AF191" s="243"/>
      <c r="AG191" s="243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44"/>
      <c r="AB192" s="87"/>
      <c r="AC192" s="87"/>
      <c r="AD192" s="101"/>
      <c r="AE192" s="214"/>
      <c r="AF192" s="243"/>
      <c r="AG192" s="243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44"/>
      <c r="AB193" s="87"/>
      <c r="AC193" s="87"/>
      <c r="AD193" s="101"/>
      <c r="AE193" s="214"/>
      <c r="AF193" s="24"/>
      <c r="AG193" s="243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44"/>
      <c r="AB194" s="87"/>
      <c r="AC194" s="87"/>
      <c r="AD194" s="101"/>
      <c r="AE194" s="214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44"/>
      <c r="AB195" s="87"/>
      <c r="AC195" s="87"/>
      <c r="AD195" s="101"/>
      <c r="AE195" s="214"/>
      <c r="AF195" s="243"/>
      <c r="AG195" s="243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44"/>
      <c r="AB196" s="87"/>
      <c r="AC196" s="87"/>
      <c r="AD196" s="101"/>
      <c r="AE196" s="214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44"/>
      <c r="AB197" s="87"/>
      <c r="AC197" s="87"/>
      <c r="AD197" s="101"/>
      <c r="AE197" s="214"/>
      <c r="AF197" s="243"/>
      <c r="AG197" s="243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4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4"/>
      <c r="AF199" s="243"/>
      <c r="AG199" s="243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4"/>
      <c r="AF200" s="24"/>
      <c r="AG200" s="243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4"/>
      <c r="AF201" s="243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4"/>
      <c r="AF202" s="243"/>
      <c r="AG202" s="243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4"/>
      <c r="AF203" s="243"/>
      <c r="AG203" s="243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4"/>
      <c r="AF204" s="243"/>
      <c r="AG204" s="243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4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4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6"/>
      <c r="T207" s="24"/>
      <c r="U207" s="24"/>
      <c r="AD207" s="101"/>
      <c r="AE207" s="214"/>
      <c r="AF207" s="243"/>
      <c r="AG207" s="243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4"/>
      <c r="AF208" s="243"/>
      <c r="AG208" s="243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4"/>
      <c r="AF209" s="243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4"/>
      <c r="AF210" s="243"/>
      <c r="AG210" s="243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4"/>
      <c r="AF211" s="243"/>
      <c r="AG211" s="243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4"/>
      <c r="AF212" s="243"/>
      <c r="AG212" s="243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4"/>
      <c r="AF213" s="243"/>
      <c r="AG213" s="243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4"/>
      <c r="AF214" s="24"/>
      <c r="AG214" s="243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4"/>
      <c r="AF215" s="24"/>
      <c r="AG215" s="241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4"/>
      <c r="AF216" s="24"/>
      <c r="AG216" s="241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4"/>
      <c r="AF217" s="241"/>
      <c r="AG217" s="241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4"/>
      <c r="AF218" s="245"/>
      <c r="AG218" s="245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4"/>
      <c r="AF219" s="245"/>
      <c r="AG219" s="245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4"/>
      <c r="AF220" s="245"/>
      <c r="AG220" s="245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4"/>
      <c r="AF221" s="24"/>
      <c r="AG221" s="245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4"/>
      <c r="AF222" s="24"/>
      <c r="AG222" s="243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4"/>
      <c r="AF223" s="24"/>
      <c r="AG223" s="243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4"/>
      <c r="AF224" s="24"/>
      <c r="AG224" s="243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4"/>
      <c r="AF225" s="241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4"/>
      <c r="AF226" s="241"/>
      <c r="AG226" s="241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4"/>
      <c r="AF227" s="241"/>
      <c r="AG227" s="241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4"/>
      <c r="AF228" s="241"/>
      <c r="AG228" s="241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4"/>
      <c r="AF229" s="241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4"/>
      <c r="AF230" s="241"/>
      <c r="AG230" s="245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4"/>
      <c r="AF231" s="241"/>
      <c r="AG231" s="245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4"/>
      <c r="AF232" s="241"/>
      <c r="AG232" s="245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4"/>
      <c r="AF233" s="24"/>
      <c r="AG233" s="243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4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4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4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4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4"/>
      <c r="AF238" s="241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4"/>
      <c r="AF239" s="241"/>
      <c r="AG239" s="246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4"/>
      <c r="AF240" s="241"/>
      <c r="AG240" s="246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4"/>
      <c r="AF241" s="241"/>
      <c r="AG241" s="246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4"/>
      <c r="AF242" s="241"/>
      <c r="AG242" s="245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4"/>
      <c r="AF243" s="241"/>
      <c r="AG243" s="246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4"/>
      <c r="AF244" s="241"/>
      <c r="AG244" s="245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4"/>
      <c r="AF245" s="241"/>
      <c r="AG245" s="245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4"/>
      <c r="AF246" s="24"/>
      <c r="AG246" s="243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4"/>
      <c r="AF247" s="247"/>
      <c r="AG247" s="248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4"/>
      <c r="AF248" s="247"/>
      <c r="AG248" s="247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4"/>
      <c r="AF249" s="249"/>
      <c r="AG249" s="246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4"/>
      <c r="AF250" s="249"/>
      <c r="AG250" s="246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4"/>
      <c r="AF251" s="247"/>
      <c r="AG251" s="247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4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4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4"/>
      <c r="AF254" s="243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4"/>
      <c r="AF255" s="247"/>
      <c r="AG255" s="245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4"/>
      <c r="AF256" s="247"/>
      <c r="AG256" s="247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4"/>
      <c r="AF257" s="249"/>
      <c r="AG257" s="246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4"/>
      <c r="AF258" s="247"/>
      <c r="AG258" s="247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4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4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4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4"/>
      <c r="AF262" s="243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4"/>
      <c r="AF263" s="249"/>
      <c r="AG263" s="248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4"/>
      <c r="AF264" s="247"/>
      <c r="AG264" s="247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4"/>
      <c r="AF265" s="247"/>
      <c r="AG265" s="247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4"/>
      <c r="AF266" s="24"/>
      <c r="AG266" s="243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4"/>
      <c r="AF267" s="24"/>
      <c r="AG267" s="243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4"/>
      <c r="AF268" s="24"/>
      <c r="AG268" s="243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4"/>
      <c r="AF269" s="24"/>
      <c r="AG269" s="243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4"/>
      <c r="AF270" s="243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4"/>
      <c r="AF271" s="249"/>
      <c r="AG271" s="245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4"/>
      <c r="AF272" s="249"/>
      <c r="AG272" s="247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4"/>
      <c r="AF273" s="247"/>
      <c r="AG273" s="247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4"/>
      <c r="AF274" s="24"/>
      <c r="AG274" s="243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4"/>
      <c r="AF275" s="24"/>
      <c r="AG275" s="243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4"/>
      <c r="AF276" s="243"/>
      <c r="AG276" s="243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4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4"/>
      <c r="AF278" s="249"/>
      <c r="AG278" s="248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4"/>
      <c r="AF279" s="249"/>
      <c r="AG279" s="246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4"/>
      <c r="AF280" s="249"/>
      <c r="AG280" s="246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4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4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4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4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4"/>
      <c r="AF285" s="24"/>
      <c r="AG285" s="243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4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4"/>
      <c r="AF287" s="24"/>
      <c r="AG287" s="243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4"/>
      <c r="AF288" s="24"/>
      <c r="AG288" s="243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4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4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4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4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4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4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4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4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4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4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4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4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4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4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4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4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4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4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4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4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4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4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4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4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4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4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4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4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4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4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4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4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4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4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4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4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4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4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4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4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4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4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4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4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4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4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4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4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4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4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4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4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4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4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4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4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4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4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4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4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4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4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4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4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4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4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4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24"/>
      <c r="AE356" s="214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4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4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4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4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4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4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4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4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4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4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4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4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4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4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4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4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4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4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24"/>
      <c r="AE375" s="214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4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4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4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4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4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4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4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4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4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4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4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4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4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4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4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4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3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3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3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3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3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3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3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3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3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3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3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3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3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3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3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3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3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3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3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3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3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3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3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3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3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3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3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3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3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3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3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3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3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3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3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3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3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3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3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3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3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3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3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3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3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3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3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3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3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3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3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3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3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3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3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3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3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3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3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3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3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3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3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3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3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3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3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3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3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3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3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3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3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3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3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3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3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3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3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3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3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3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3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3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3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3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3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3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3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3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3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3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3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3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3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3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3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3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3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3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3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3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3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3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3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3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3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3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3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3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3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3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3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3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3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3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3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3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3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3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3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3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3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3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3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3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3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3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3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3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3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3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3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3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3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3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3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3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3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3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3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3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3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3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3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3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3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3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3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3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3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3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3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3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3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3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3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3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3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3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3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3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3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3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3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3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3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3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3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3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3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3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3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3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3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3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3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3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3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3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3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3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3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3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3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3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3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3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3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3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3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3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3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3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3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3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3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3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3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3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3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3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3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3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3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3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3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3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3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3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3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3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3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3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3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3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3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3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3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3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3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3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3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3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3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3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3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3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3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3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3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3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3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3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3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3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3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3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ageMargins left="0.75" right="0.25" top="0.75" bottom="0" header="0.5" footer="0.5"/>
  <pageSetup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3"/>
  <sheetViews>
    <sheetView workbookViewId="0">
      <selection activeCell="F9" sqref="F9"/>
    </sheetView>
    <sheetView topLeftCell="A26" workbookViewId="1">
      <selection activeCell="F42" sqref="F42"/>
    </sheetView>
    <sheetView topLeftCell="A26" workbookViewId="2">
      <selection activeCell="F42" sqref="F42"/>
    </sheetView>
    <sheetView workbookViewId="3">
      <selection activeCell="D19" sqref="D19"/>
    </sheetView>
  </sheetViews>
  <sheetFormatPr defaultRowHeight="13.2" x14ac:dyDescent="0.25"/>
  <cols>
    <col min="10" max="10" width="11.6640625" bestFit="1" customWidth="1"/>
  </cols>
  <sheetData>
    <row r="5" spans="1:6" ht="13.8" x14ac:dyDescent="0.25">
      <c r="A5" s="134"/>
      <c r="B5" s="34" t="s">
        <v>118</v>
      </c>
    </row>
    <row r="6" spans="1:6" x14ac:dyDescent="0.25">
      <c r="A6" s="3"/>
      <c r="B6" s="1">
        <v>500204</v>
      </c>
      <c r="D6" s="1">
        <v>500205</v>
      </c>
      <c r="F6" s="1"/>
    </row>
    <row r="7" spans="1:6" x14ac:dyDescent="0.25">
      <c r="A7" s="5" t="s">
        <v>12</v>
      </c>
      <c r="B7" s="6" t="s">
        <v>21</v>
      </c>
      <c r="C7" s="6" t="s">
        <v>22</v>
      </c>
      <c r="D7" s="6" t="s">
        <v>21</v>
      </c>
      <c r="E7" s="6" t="s">
        <v>22</v>
      </c>
    </row>
    <row r="8" spans="1:6" x14ac:dyDescent="0.25">
      <c r="A8" s="10">
        <v>1</v>
      </c>
      <c r="B8" s="11"/>
      <c r="C8" s="11"/>
      <c r="D8" s="11">
        <v>2</v>
      </c>
      <c r="E8" s="11"/>
      <c r="F8" s="25">
        <f>+E8+C8-D8-B8</f>
        <v>-2</v>
      </c>
    </row>
    <row r="9" spans="1:6" x14ac:dyDescent="0.25">
      <c r="A9" s="10">
        <v>2</v>
      </c>
      <c r="B9" s="11"/>
      <c r="C9" s="11"/>
      <c r="D9" s="11"/>
      <c r="E9" s="11"/>
      <c r="F9" s="25">
        <f t="shared" ref="F9:F38" si="0">+E9+C9-D9-B9</f>
        <v>0</v>
      </c>
    </row>
    <row r="10" spans="1:6" x14ac:dyDescent="0.25">
      <c r="A10" s="10">
        <v>3</v>
      </c>
      <c r="B10" s="11"/>
      <c r="C10" s="11"/>
      <c r="D10" s="11">
        <v>39</v>
      </c>
      <c r="E10" s="11">
        <v>40</v>
      </c>
      <c r="F10" s="25">
        <f t="shared" si="0"/>
        <v>1</v>
      </c>
    </row>
    <row r="11" spans="1:6" x14ac:dyDescent="0.25">
      <c r="A11" s="10">
        <v>4</v>
      </c>
      <c r="B11" s="11"/>
      <c r="C11" s="11"/>
      <c r="D11" s="11">
        <v>5</v>
      </c>
      <c r="E11" s="11"/>
      <c r="F11" s="25">
        <f t="shared" si="0"/>
        <v>-5</v>
      </c>
    </row>
    <row r="12" spans="1:6" x14ac:dyDescent="0.25">
      <c r="A12" s="10">
        <v>5</v>
      </c>
      <c r="B12" s="11"/>
      <c r="C12" s="11"/>
      <c r="D12" s="11">
        <v>9</v>
      </c>
      <c r="E12" s="11"/>
      <c r="F12" s="25">
        <f t="shared" si="0"/>
        <v>-9</v>
      </c>
    </row>
    <row r="13" spans="1:6" x14ac:dyDescent="0.25">
      <c r="A13" s="10">
        <v>6</v>
      </c>
      <c r="B13" s="11"/>
      <c r="C13" s="11"/>
      <c r="D13" s="11">
        <v>1</v>
      </c>
      <c r="E13" s="11"/>
      <c r="F13" s="25">
        <f t="shared" si="0"/>
        <v>-1</v>
      </c>
    </row>
    <row r="14" spans="1:6" x14ac:dyDescent="0.25">
      <c r="A14" s="10">
        <v>7</v>
      </c>
      <c r="B14" s="11"/>
      <c r="C14" s="11"/>
      <c r="D14" s="11">
        <v>8</v>
      </c>
      <c r="E14" s="11"/>
      <c r="F14" s="25">
        <f t="shared" si="0"/>
        <v>-8</v>
      </c>
    </row>
    <row r="15" spans="1:6" x14ac:dyDescent="0.25">
      <c r="A15" s="10">
        <v>8</v>
      </c>
      <c r="B15" s="11"/>
      <c r="C15" s="11"/>
      <c r="D15" s="11">
        <v>3</v>
      </c>
      <c r="E15" s="11"/>
      <c r="F15" s="25">
        <f t="shared" si="0"/>
        <v>-3</v>
      </c>
    </row>
    <row r="16" spans="1:6" x14ac:dyDescent="0.25">
      <c r="A16" s="10">
        <v>9</v>
      </c>
      <c r="B16" s="11"/>
      <c r="C16" s="11"/>
      <c r="D16" s="11">
        <v>8</v>
      </c>
      <c r="E16" s="11"/>
      <c r="F16" s="25">
        <f t="shared" si="0"/>
        <v>-8</v>
      </c>
    </row>
    <row r="17" spans="1:10" x14ac:dyDescent="0.25">
      <c r="A17" s="10">
        <v>10</v>
      </c>
      <c r="B17" s="11"/>
      <c r="C17" s="11"/>
      <c r="D17" s="11">
        <v>17</v>
      </c>
      <c r="E17" s="11"/>
      <c r="F17" s="25">
        <f t="shared" si="0"/>
        <v>-17</v>
      </c>
      <c r="J17" s="368"/>
    </row>
    <row r="18" spans="1:10" x14ac:dyDescent="0.25">
      <c r="A18" s="10">
        <v>11</v>
      </c>
      <c r="B18" s="11"/>
      <c r="C18" s="11"/>
      <c r="D18" s="11">
        <v>15</v>
      </c>
      <c r="E18" s="11"/>
      <c r="F18" s="25">
        <f t="shared" si="0"/>
        <v>-15</v>
      </c>
      <c r="J18" s="32"/>
    </row>
    <row r="19" spans="1:10" x14ac:dyDescent="0.25">
      <c r="A19" s="10">
        <v>12</v>
      </c>
      <c r="B19" s="11"/>
      <c r="C19" s="11"/>
      <c r="D19" s="11"/>
      <c r="E19" s="11"/>
      <c r="F19" s="25">
        <f t="shared" si="0"/>
        <v>0</v>
      </c>
      <c r="J19" s="136"/>
    </row>
    <row r="20" spans="1:10" x14ac:dyDescent="0.25">
      <c r="A20" s="10">
        <v>13</v>
      </c>
      <c r="B20" s="11"/>
      <c r="C20" s="11"/>
      <c r="D20" s="11"/>
      <c r="E20" s="11"/>
      <c r="F20" s="25">
        <f t="shared" si="0"/>
        <v>0</v>
      </c>
    </row>
    <row r="21" spans="1:10" x14ac:dyDescent="0.25">
      <c r="A21" s="10">
        <v>14</v>
      </c>
      <c r="B21" s="11"/>
      <c r="C21" s="11"/>
      <c r="D21" s="11"/>
      <c r="E21" s="11"/>
      <c r="F21" s="25">
        <f t="shared" si="0"/>
        <v>0</v>
      </c>
    </row>
    <row r="22" spans="1:10" x14ac:dyDescent="0.25">
      <c r="A22" s="10">
        <v>15</v>
      </c>
      <c r="B22" s="11"/>
      <c r="C22" s="11"/>
      <c r="D22" s="11"/>
      <c r="E22" s="11"/>
      <c r="F22" s="25">
        <f t="shared" si="0"/>
        <v>0</v>
      </c>
    </row>
    <row r="23" spans="1:10" x14ac:dyDescent="0.25">
      <c r="A23" s="10">
        <v>16</v>
      </c>
      <c r="B23" s="11"/>
      <c r="C23" s="11"/>
      <c r="D23" s="11"/>
      <c r="E23" s="11"/>
      <c r="F23" s="25">
        <f t="shared" si="0"/>
        <v>0</v>
      </c>
    </row>
    <row r="24" spans="1:10" x14ac:dyDescent="0.25">
      <c r="A24" s="10">
        <v>17</v>
      </c>
      <c r="B24" s="11"/>
      <c r="C24" s="11"/>
      <c r="D24" s="11"/>
      <c r="E24" s="11"/>
      <c r="F24" s="25">
        <f t="shared" si="0"/>
        <v>0</v>
      </c>
    </row>
    <row r="25" spans="1:10" x14ac:dyDescent="0.25">
      <c r="A25" s="10">
        <v>18</v>
      </c>
      <c r="B25" s="11"/>
      <c r="C25" s="11"/>
      <c r="D25" s="11"/>
      <c r="E25" s="11"/>
      <c r="F25" s="25">
        <f t="shared" si="0"/>
        <v>0</v>
      </c>
    </row>
    <row r="26" spans="1:10" x14ac:dyDescent="0.25">
      <c r="A26" s="10">
        <v>19</v>
      </c>
      <c r="B26" s="11"/>
      <c r="C26" s="11"/>
      <c r="D26" s="11"/>
      <c r="E26" s="11"/>
      <c r="F26" s="25">
        <f t="shared" si="0"/>
        <v>0</v>
      </c>
    </row>
    <row r="27" spans="1:10" x14ac:dyDescent="0.25">
      <c r="A27" s="10">
        <v>20</v>
      </c>
      <c r="B27" s="11"/>
      <c r="C27" s="11"/>
      <c r="D27" s="11"/>
      <c r="E27" s="11"/>
      <c r="F27" s="25">
        <f t="shared" si="0"/>
        <v>0</v>
      </c>
    </row>
    <row r="28" spans="1:10" x14ac:dyDescent="0.25">
      <c r="A28" s="10">
        <v>21</v>
      </c>
      <c r="B28" s="11"/>
      <c r="C28" s="11"/>
      <c r="D28" s="11"/>
      <c r="E28" s="11"/>
      <c r="F28" s="25">
        <f t="shared" si="0"/>
        <v>0</v>
      </c>
    </row>
    <row r="29" spans="1:10" x14ac:dyDescent="0.25">
      <c r="A29" s="10">
        <v>22</v>
      </c>
      <c r="B29" s="11"/>
      <c r="C29" s="11"/>
      <c r="D29" s="11"/>
      <c r="E29" s="11"/>
      <c r="F29" s="25">
        <f t="shared" si="0"/>
        <v>0</v>
      </c>
    </row>
    <row r="30" spans="1:10" x14ac:dyDescent="0.25">
      <c r="A30" s="10">
        <v>23</v>
      </c>
      <c r="B30" s="11"/>
      <c r="C30" s="11"/>
      <c r="D30" s="11"/>
      <c r="E30" s="11"/>
      <c r="F30" s="25">
        <f t="shared" si="0"/>
        <v>0</v>
      </c>
    </row>
    <row r="31" spans="1:10" x14ac:dyDescent="0.25">
      <c r="A31" s="10">
        <v>24</v>
      </c>
      <c r="B31" s="11"/>
      <c r="C31" s="11"/>
      <c r="D31" s="11"/>
      <c r="E31" s="11"/>
      <c r="F31" s="25">
        <f t="shared" si="0"/>
        <v>0</v>
      </c>
    </row>
    <row r="32" spans="1:10" x14ac:dyDescent="0.25">
      <c r="A32" s="10">
        <v>25</v>
      </c>
      <c r="B32" s="11"/>
      <c r="C32" s="11"/>
      <c r="D32" s="11"/>
      <c r="E32" s="11"/>
      <c r="F32" s="25">
        <f t="shared" si="0"/>
        <v>0</v>
      </c>
    </row>
    <row r="33" spans="1:6" x14ac:dyDescent="0.25">
      <c r="A33" s="10">
        <v>26</v>
      </c>
      <c r="B33" s="11"/>
      <c r="C33" s="11"/>
      <c r="D33" s="11"/>
      <c r="E33" s="11"/>
      <c r="F33" s="25">
        <f t="shared" si="0"/>
        <v>0</v>
      </c>
    </row>
    <row r="34" spans="1:6" x14ac:dyDescent="0.25">
      <c r="A34" s="10">
        <v>27</v>
      </c>
      <c r="B34" s="11"/>
      <c r="C34" s="11"/>
      <c r="D34" s="11"/>
      <c r="E34" s="11"/>
      <c r="F34" s="25">
        <f t="shared" si="0"/>
        <v>0</v>
      </c>
    </row>
    <row r="35" spans="1:6" x14ac:dyDescent="0.25">
      <c r="A35" s="10">
        <v>28</v>
      </c>
      <c r="B35" s="11"/>
      <c r="C35" s="11"/>
      <c r="D35" s="11"/>
      <c r="E35" s="11"/>
      <c r="F35" s="25">
        <f t="shared" si="0"/>
        <v>0</v>
      </c>
    </row>
    <row r="36" spans="1:6" x14ac:dyDescent="0.25">
      <c r="A36" s="10">
        <v>29</v>
      </c>
      <c r="B36" s="11"/>
      <c r="C36" s="11"/>
      <c r="D36" s="11"/>
      <c r="E36" s="11"/>
      <c r="F36" s="25">
        <f t="shared" si="0"/>
        <v>0</v>
      </c>
    </row>
    <row r="37" spans="1:6" x14ac:dyDescent="0.25">
      <c r="A37" s="10">
        <v>30</v>
      </c>
      <c r="B37" s="11"/>
      <c r="C37" s="11"/>
      <c r="D37" s="11"/>
      <c r="E37" s="11"/>
      <c r="F37" s="25">
        <f t="shared" si="0"/>
        <v>0</v>
      </c>
    </row>
    <row r="38" spans="1:6" x14ac:dyDescent="0.25">
      <c r="A38" s="10">
        <v>31</v>
      </c>
      <c r="B38" s="11"/>
      <c r="C38" s="11"/>
      <c r="D38" s="11"/>
      <c r="E38" s="11"/>
      <c r="F38" s="25">
        <f t="shared" si="0"/>
        <v>0</v>
      </c>
    </row>
    <row r="39" spans="1:6" x14ac:dyDescent="0.25">
      <c r="A39" s="10"/>
      <c r="B39" s="11">
        <f>SUM(B8:B38)</f>
        <v>0</v>
      </c>
      <c r="C39" s="11">
        <f>SUM(C8:C38)</f>
        <v>0</v>
      </c>
      <c r="D39" s="11">
        <f>SUM(D8:D38)</f>
        <v>107</v>
      </c>
      <c r="E39" s="11">
        <f>SUM(E8:E38)</f>
        <v>40</v>
      </c>
      <c r="F39" s="25">
        <f>SUM(F8:F38)</f>
        <v>-67</v>
      </c>
    </row>
    <row r="40" spans="1:6" x14ac:dyDescent="0.25">
      <c r="A40" s="26"/>
      <c r="C40" s="14"/>
      <c r="F40" s="261">
        <f>+summary!P11</f>
        <v>3.17</v>
      </c>
    </row>
    <row r="41" spans="1:6" x14ac:dyDescent="0.25">
      <c r="F41" s="138">
        <f>+F40*F39</f>
        <v>-212.39</v>
      </c>
    </row>
    <row r="42" spans="1:6" x14ac:dyDescent="0.25">
      <c r="A42" s="57">
        <v>37042</v>
      </c>
      <c r="C42" s="15"/>
      <c r="F42" s="408">
        <v>-18571.37</v>
      </c>
    </row>
    <row r="43" spans="1:6" x14ac:dyDescent="0.25">
      <c r="A43" s="57">
        <v>37053</v>
      </c>
      <c r="C43" s="48"/>
      <c r="F43" s="138">
        <f>+F42+F41</f>
        <v>-18783.759999999998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3"/>
  <sheetViews>
    <sheetView workbookViewId="0"/>
    <sheetView topLeftCell="A26" workbookViewId="1">
      <selection activeCell="D17" sqref="D17"/>
    </sheetView>
    <sheetView topLeftCell="A26" workbookViewId="2">
      <selection activeCell="D43" sqref="D43"/>
    </sheetView>
    <sheetView topLeftCell="A26" workbookViewId="3">
      <selection activeCell="A44" sqref="A44"/>
    </sheetView>
  </sheetViews>
  <sheetFormatPr defaultRowHeight="13.2" x14ac:dyDescent="0.25"/>
  <sheetData>
    <row r="5" spans="1:4" ht="13.8" x14ac:dyDescent="0.25">
      <c r="A5" s="134"/>
      <c r="B5" s="34" t="s">
        <v>121</v>
      </c>
    </row>
    <row r="6" spans="1:4" x14ac:dyDescent="0.25">
      <c r="A6" s="3"/>
      <c r="B6" s="1">
        <v>9198</v>
      </c>
      <c r="D6" s="1"/>
    </row>
    <row r="7" spans="1:4" x14ac:dyDescent="0.25">
      <c r="A7" s="5" t="s">
        <v>12</v>
      </c>
      <c r="B7" s="6" t="s">
        <v>21</v>
      </c>
      <c r="C7" s="6" t="s">
        <v>22</v>
      </c>
    </row>
    <row r="8" spans="1:4" x14ac:dyDescent="0.25">
      <c r="A8" s="10">
        <v>1</v>
      </c>
      <c r="B8" s="11"/>
      <c r="C8" s="11"/>
      <c r="D8" s="25">
        <f>+C8-B8</f>
        <v>0</v>
      </c>
    </row>
    <row r="9" spans="1:4" x14ac:dyDescent="0.25">
      <c r="A9" s="10">
        <v>2</v>
      </c>
      <c r="B9" s="11"/>
      <c r="C9" s="11"/>
      <c r="D9" s="25">
        <f t="shared" ref="D9:D38" si="0">+C9-B9</f>
        <v>0</v>
      </c>
    </row>
    <row r="10" spans="1:4" x14ac:dyDescent="0.25">
      <c r="A10" s="10">
        <v>3</v>
      </c>
      <c r="B10" s="11"/>
      <c r="C10" s="11"/>
      <c r="D10" s="25">
        <f t="shared" si="0"/>
        <v>0</v>
      </c>
    </row>
    <row r="11" spans="1:4" x14ac:dyDescent="0.25">
      <c r="A11" s="10">
        <v>4</v>
      </c>
      <c r="B11" s="11"/>
      <c r="C11" s="11"/>
      <c r="D11" s="25">
        <f t="shared" si="0"/>
        <v>0</v>
      </c>
    </row>
    <row r="12" spans="1:4" x14ac:dyDescent="0.25">
      <c r="A12" s="10">
        <v>5</v>
      </c>
      <c r="B12" s="11"/>
      <c r="C12" s="11"/>
      <c r="D12" s="25">
        <f t="shared" si="0"/>
        <v>0</v>
      </c>
    </row>
    <row r="13" spans="1:4" x14ac:dyDescent="0.25">
      <c r="A13" s="10">
        <v>6</v>
      </c>
      <c r="B13" s="11"/>
      <c r="C13" s="11"/>
      <c r="D13" s="25">
        <f t="shared" si="0"/>
        <v>0</v>
      </c>
    </row>
    <row r="14" spans="1:4" x14ac:dyDescent="0.25">
      <c r="A14" s="10">
        <v>7</v>
      </c>
      <c r="B14" s="11"/>
      <c r="C14" s="11"/>
      <c r="D14" s="25">
        <f t="shared" si="0"/>
        <v>0</v>
      </c>
    </row>
    <row r="15" spans="1:4" x14ac:dyDescent="0.25">
      <c r="A15" s="10">
        <v>8</v>
      </c>
      <c r="B15" s="11"/>
      <c r="C15" s="11"/>
      <c r="D15" s="25">
        <f t="shared" si="0"/>
        <v>0</v>
      </c>
    </row>
    <row r="16" spans="1:4" x14ac:dyDescent="0.25">
      <c r="A16" s="10">
        <v>9</v>
      </c>
      <c r="B16" s="11"/>
      <c r="C16" s="11"/>
      <c r="D16" s="25">
        <f t="shared" si="0"/>
        <v>0</v>
      </c>
    </row>
    <row r="17" spans="1:4" x14ac:dyDescent="0.25">
      <c r="A17" s="10">
        <v>10</v>
      </c>
      <c r="B17" s="11"/>
      <c r="C17" s="11"/>
      <c r="D17" s="25">
        <f t="shared" si="0"/>
        <v>0</v>
      </c>
    </row>
    <row r="18" spans="1:4" x14ac:dyDescent="0.25">
      <c r="A18" s="10">
        <v>11</v>
      </c>
      <c r="B18" s="11"/>
      <c r="C18" s="11"/>
      <c r="D18" s="25">
        <f t="shared" si="0"/>
        <v>0</v>
      </c>
    </row>
    <row r="19" spans="1:4" x14ac:dyDescent="0.25">
      <c r="A19" s="10">
        <v>12</v>
      </c>
      <c r="B19" s="11"/>
      <c r="C19" s="11"/>
      <c r="D19" s="25">
        <f t="shared" si="0"/>
        <v>0</v>
      </c>
    </row>
    <row r="20" spans="1:4" x14ac:dyDescent="0.25">
      <c r="A20" s="10">
        <v>13</v>
      </c>
      <c r="B20" s="11"/>
      <c r="C20" s="11"/>
      <c r="D20" s="25">
        <f t="shared" si="0"/>
        <v>0</v>
      </c>
    </row>
    <row r="21" spans="1:4" x14ac:dyDescent="0.25">
      <c r="A21" s="10">
        <v>14</v>
      </c>
      <c r="B21" s="11"/>
      <c r="C21" s="11"/>
      <c r="D21" s="25">
        <f t="shared" si="0"/>
        <v>0</v>
      </c>
    </row>
    <row r="22" spans="1:4" x14ac:dyDescent="0.25">
      <c r="A22" s="10">
        <v>15</v>
      </c>
      <c r="B22" s="11"/>
      <c r="C22" s="11"/>
      <c r="D22" s="25">
        <f t="shared" si="0"/>
        <v>0</v>
      </c>
    </row>
    <row r="23" spans="1:4" x14ac:dyDescent="0.25">
      <c r="A23" s="10">
        <v>16</v>
      </c>
      <c r="B23" s="11"/>
      <c r="C23" s="11"/>
      <c r="D23" s="25">
        <f t="shared" si="0"/>
        <v>0</v>
      </c>
    </row>
    <row r="24" spans="1:4" x14ac:dyDescent="0.25">
      <c r="A24" s="10">
        <v>17</v>
      </c>
      <c r="B24" s="11"/>
      <c r="C24" s="11"/>
      <c r="D24" s="25">
        <f t="shared" si="0"/>
        <v>0</v>
      </c>
    </row>
    <row r="25" spans="1:4" x14ac:dyDescent="0.25">
      <c r="A25" s="10">
        <v>18</v>
      </c>
      <c r="B25" s="11"/>
      <c r="C25" s="11"/>
      <c r="D25" s="25">
        <f t="shared" si="0"/>
        <v>0</v>
      </c>
    </row>
    <row r="26" spans="1:4" x14ac:dyDescent="0.25">
      <c r="A26" s="10">
        <v>19</v>
      </c>
      <c r="B26" s="11"/>
      <c r="C26" s="11"/>
      <c r="D26" s="25">
        <f t="shared" si="0"/>
        <v>0</v>
      </c>
    </row>
    <row r="27" spans="1:4" x14ac:dyDescent="0.25">
      <c r="A27" s="10">
        <v>20</v>
      </c>
      <c r="B27" s="11"/>
      <c r="C27" s="11"/>
      <c r="D27" s="25">
        <f t="shared" si="0"/>
        <v>0</v>
      </c>
    </row>
    <row r="28" spans="1:4" x14ac:dyDescent="0.25">
      <c r="A28" s="10">
        <v>21</v>
      </c>
      <c r="B28" s="11"/>
      <c r="C28" s="11"/>
      <c r="D28" s="25">
        <f t="shared" si="0"/>
        <v>0</v>
      </c>
    </row>
    <row r="29" spans="1:4" x14ac:dyDescent="0.25">
      <c r="A29" s="10">
        <v>22</v>
      </c>
      <c r="B29" s="11"/>
      <c r="C29" s="11"/>
      <c r="D29" s="25">
        <f t="shared" si="0"/>
        <v>0</v>
      </c>
    </row>
    <row r="30" spans="1:4" x14ac:dyDescent="0.25">
      <c r="A30" s="10">
        <v>23</v>
      </c>
      <c r="B30" s="11"/>
      <c r="C30" s="11"/>
      <c r="D30" s="25">
        <f t="shared" si="0"/>
        <v>0</v>
      </c>
    </row>
    <row r="31" spans="1:4" x14ac:dyDescent="0.25">
      <c r="A31" s="10">
        <v>24</v>
      </c>
      <c r="B31" s="11"/>
      <c r="C31" s="11"/>
      <c r="D31" s="25">
        <f t="shared" si="0"/>
        <v>0</v>
      </c>
    </row>
    <row r="32" spans="1:4" x14ac:dyDescent="0.25">
      <c r="A32" s="10">
        <v>25</v>
      </c>
      <c r="B32" s="11"/>
      <c r="C32" s="11"/>
      <c r="D32" s="25">
        <f t="shared" si="0"/>
        <v>0</v>
      </c>
    </row>
    <row r="33" spans="1:4" x14ac:dyDescent="0.25">
      <c r="A33" s="10">
        <v>26</v>
      </c>
      <c r="B33" s="11"/>
      <c r="C33" s="11"/>
      <c r="D33" s="25">
        <f t="shared" si="0"/>
        <v>0</v>
      </c>
    </row>
    <row r="34" spans="1:4" x14ac:dyDescent="0.25">
      <c r="A34" s="10">
        <v>27</v>
      </c>
      <c r="B34" s="11"/>
      <c r="C34" s="11"/>
      <c r="D34" s="25">
        <f t="shared" si="0"/>
        <v>0</v>
      </c>
    </row>
    <row r="35" spans="1:4" x14ac:dyDescent="0.25">
      <c r="A35" s="10">
        <v>28</v>
      </c>
      <c r="B35" s="11"/>
      <c r="C35" s="11"/>
      <c r="D35" s="25">
        <f t="shared" si="0"/>
        <v>0</v>
      </c>
    </row>
    <row r="36" spans="1:4" x14ac:dyDescent="0.25">
      <c r="A36" s="10">
        <v>29</v>
      </c>
      <c r="B36" s="11"/>
      <c r="C36" s="11"/>
      <c r="D36" s="25">
        <f t="shared" si="0"/>
        <v>0</v>
      </c>
    </row>
    <row r="37" spans="1:4" x14ac:dyDescent="0.25">
      <c r="A37" s="10">
        <v>30</v>
      </c>
      <c r="B37" s="11"/>
      <c r="C37" s="11"/>
      <c r="D37" s="25">
        <f t="shared" si="0"/>
        <v>0</v>
      </c>
    </row>
    <row r="38" spans="1:4" x14ac:dyDescent="0.25">
      <c r="A38" s="10">
        <v>31</v>
      </c>
      <c r="B38" s="11"/>
      <c r="C38" s="11"/>
      <c r="D38" s="25">
        <f t="shared" si="0"/>
        <v>0</v>
      </c>
    </row>
    <row r="39" spans="1:4" x14ac:dyDescent="0.25">
      <c r="A39" s="10"/>
      <c r="B39" s="11">
        <f>SUM(B8:B38)</f>
        <v>0</v>
      </c>
      <c r="C39" s="11">
        <f>SUM(C8:C38)</f>
        <v>0</v>
      </c>
      <c r="D39" s="25">
        <f>SUM(D8:D38)</f>
        <v>0</v>
      </c>
    </row>
    <row r="40" spans="1:4" x14ac:dyDescent="0.25">
      <c r="A40" s="26"/>
      <c r="C40" s="14"/>
      <c r="D40" s="261">
        <f>+summary!P11</f>
        <v>3.17</v>
      </c>
    </row>
    <row r="41" spans="1:4" x14ac:dyDescent="0.25">
      <c r="D41" s="138">
        <f>+D40*D39</f>
        <v>0</v>
      </c>
    </row>
    <row r="42" spans="1:4" x14ac:dyDescent="0.25">
      <c r="A42" s="57">
        <v>37042</v>
      </c>
      <c r="C42" s="15"/>
      <c r="D42" s="408">
        <v>326755</v>
      </c>
    </row>
    <row r="43" spans="1:4" x14ac:dyDescent="0.25">
      <c r="A43" s="57">
        <v>37053</v>
      </c>
      <c r="C43" s="48"/>
      <c r="D43" s="138">
        <f>+D42+D41</f>
        <v>326755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/>
    <sheetView topLeftCell="A26" workbookViewId="1"/>
    <sheetView topLeftCell="A26" workbookViewId="2">
      <selection activeCell="D34" sqref="D34"/>
    </sheetView>
    <sheetView topLeftCell="A26" workbookViewId="3">
      <selection activeCell="C41" sqref="C41"/>
    </sheetView>
  </sheetViews>
  <sheetFormatPr defaultRowHeight="13.2" x14ac:dyDescent="0.25"/>
  <cols>
    <col min="2" max="2" width="9.88671875" customWidth="1"/>
    <col min="3" max="3" width="9.5546875" bestFit="1" customWidth="1"/>
    <col min="4" max="4" width="9.88671875" bestFit="1" customWidth="1"/>
  </cols>
  <sheetData>
    <row r="3" spans="1:4" ht="13.8" x14ac:dyDescent="0.25">
      <c r="A3" s="134"/>
      <c r="B3" s="34" t="s">
        <v>144</v>
      </c>
    </row>
    <row r="4" spans="1:4" x14ac:dyDescent="0.25">
      <c r="A4" s="3"/>
      <c r="B4" s="1">
        <v>78113</v>
      </c>
      <c r="D4" s="1"/>
    </row>
    <row r="5" spans="1:4" x14ac:dyDescent="0.25">
      <c r="A5" s="5" t="s">
        <v>12</v>
      </c>
      <c r="B5" s="6" t="s">
        <v>21</v>
      </c>
      <c r="C5" s="6" t="s">
        <v>22</v>
      </c>
    </row>
    <row r="6" spans="1:4" x14ac:dyDescent="0.25">
      <c r="A6" s="10">
        <v>1</v>
      </c>
      <c r="B6" s="11">
        <v>-52917</v>
      </c>
      <c r="C6" s="11">
        <v>-37500</v>
      </c>
      <c r="D6" s="25">
        <f>+C6-B6</f>
        <v>15417</v>
      </c>
    </row>
    <row r="7" spans="1:4" x14ac:dyDescent="0.25">
      <c r="A7" s="10">
        <v>2</v>
      </c>
      <c r="B7" s="11">
        <v>-38872</v>
      </c>
      <c r="C7" s="11">
        <v>-40000</v>
      </c>
      <c r="D7" s="25">
        <f t="shared" ref="D7:D36" si="0">+C7-B7</f>
        <v>-1128</v>
      </c>
    </row>
    <row r="8" spans="1:4" x14ac:dyDescent="0.25">
      <c r="A8" s="10">
        <v>3</v>
      </c>
      <c r="B8" s="11">
        <v>-34322</v>
      </c>
      <c r="C8" s="11">
        <v>-40000</v>
      </c>
      <c r="D8" s="25">
        <f t="shared" si="0"/>
        <v>-5678</v>
      </c>
    </row>
    <row r="9" spans="1:4" x14ac:dyDescent="0.25">
      <c r="A9" s="10">
        <v>4</v>
      </c>
      <c r="B9" s="11">
        <v>-44422</v>
      </c>
      <c r="C9" s="11">
        <v>-29550</v>
      </c>
      <c r="D9" s="25">
        <f t="shared" si="0"/>
        <v>14872</v>
      </c>
    </row>
    <row r="10" spans="1:4" x14ac:dyDescent="0.25">
      <c r="A10" s="10">
        <v>5</v>
      </c>
      <c r="B10" s="11">
        <v>-41682</v>
      </c>
      <c r="C10" s="11">
        <v>-45983</v>
      </c>
      <c r="D10" s="25">
        <f t="shared" si="0"/>
        <v>-4301</v>
      </c>
    </row>
    <row r="11" spans="1:4" x14ac:dyDescent="0.25">
      <c r="A11" s="10">
        <v>6</v>
      </c>
      <c r="B11" s="11">
        <v>-60430</v>
      </c>
      <c r="C11" s="11">
        <v>-68633</v>
      </c>
      <c r="D11" s="25">
        <f t="shared" si="0"/>
        <v>-8203</v>
      </c>
    </row>
    <row r="12" spans="1:4" x14ac:dyDescent="0.25">
      <c r="A12" s="10">
        <v>7</v>
      </c>
      <c r="B12" s="11">
        <v>-62347</v>
      </c>
      <c r="C12" s="11">
        <v>-50000</v>
      </c>
      <c r="D12" s="25">
        <f t="shared" si="0"/>
        <v>12347</v>
      </c>
    </row>
    <row r="13" spans="1:4" x14ac:dyDescent="0.25">
      <c r="A13" s="10">
        <v>8</v>
      </c>
      <c r="B13" s="11">
        <v>-65929</v>
      </c>
      <c r="C13" s="11">
        <v>-79625</v>
      </c>
      <c r="D13" s="25">
        <f t="shared" si="0"/>
        <v>-13696</v>
      </c>
    </row>
    <row r="14" spans="1:4" x14ac:dyDescent="0.25">
      <c r="A14" s="10">
        <v>9</v>
      </c>
      <c r="B14" s="11">
        <v>-52330</v>
      </c>
      <c r="C14" s="11">
        <v>-64819</v>
      </c>
      <c r="D14" s="25">
        <f t="shared" si="0"/>
        <v>-12489</v>
      </c>
    </row>
    <row r="15" spans="1:4" x14ac:dyDescent="0.25">
      <c r="A15" s="10">
        <v>10</v>
      </c>
      <c r="B15" s="11">
        <v>-42397</v>
      </c>
      <c r="C15" s="11">
        <v>-50000</v>
      </c>
      <c r="D15" s="25">
        <f t="shared" si="0"/>
        <v>-7603</v>
      </c>
    </row>
    <row r="16" spans="1:4" x14ac:dyDescent="0.25">
      <c r="A16" s="10">
        <v>11</v>
      </c>
      <c r="B16" s="11">
        <v>-61555</v>
      </c>
      <c r="C16" s="11">
        <v>-49841</v>
      </c>
      <c r="D16" s="25">
        <f t="shared" si="0"/>
        <v>11714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-557203</v>
      </c>
      <c r="C37" s="11">
        <f>SUM(C6:C36)</f>
        <v>-555951</v>
      </c>
      <c r="D37" s="25">
        <f>SUM(D6:D36)</f>
        <v>1252</v>
      </c>
    </row>
    <row r="38" spans="1:4" x14ac:dyDescent="0.25">
      <c r="A38" s="26"/>
      <c r="C38" s="14"/>
      <c r="D38" s="376">
        <f>+summary!P11</f>
        <v>3.17</v>
      </c>
    </row>
    <row r="39" spans="1:4" x14ac:dyDescent="0.25">
      <c r="D39" s="138">
        <f>+D38*D37</f>
        <v>3968.8399999999997</v>
      </c>
    </row>
    <row r="40" spans="1:4" x14ac:dyDescent="0.25">
      <c r="A40" s="57">
        <v>37042</v>
      </c>
      <c r="C40" s="15"/>
      <c r="D40" s="408">
        <v>-357096.85</v>
      </c>
    </row>
    <row r="41" spans="1:4" x14ac:dyDescent="0.25">
      <c r="A41" s="57">
        <v>37053</v>
      </c>
      <c r="C41" s="48"/>
      <c r="D41" s="138">
        <f>+D40+D39</f>
        <v>-353128.00999999995</v>
      </c>
    </row>
  </sheetData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/>
    <sheetView workbookViewId="1"/>
    <sheetView topLeftCell="A26" workbookViewId="2">
      <selection activeCell="D41" sqref="D41"/>
    </sheetView>
    <sheetView workbookViewId="3">
      <selection activeCell="C16" sqref="C16"/>
    </sheetView>
  </sheetViews>
  <sheetFormatPr defaultRowHeight="13.2" x14ac:dyDescent="0.25"/>
  <sheetData>
    <row r="3" spans="1:4" ht="13.8" x14ac:dyDescent="0.25">
      <c r="A3" s="134"/>
      <c r="B3" s="34" t="s">
        <v>142</v>
      </c>
    </row>
    <row r="4" spans="1:4" x14ac:dyDescent="0.25">
      <c r="A4" s="3"/>
      <c r="B4" s="1">
        <v>78093</v>
      </c>
      <c r="D4" s="1"/>
    </row>
    <row r="5" spans="1:4" x14ac:dyDescent="0.25">
      <c r="A5" s="5" t="s">
        <v>12</v>
      </c>
      <c r="B5" s="6" t="s">
        <v>21</v>
      </c>
      <c r="C5" s="6" t="s">
        <v>22</v>
      </c>
    </row>
    <row r="6" spans="1:4" x14ac:dyDescent="0.25">
      <c r="A6" s="10">
        <v>1</v>
      </c>
      <c r="B6" s="11">
        <v>24912</v>
      </c>
      <c r="C6" s="11">
        <v>30000</v>
      </c>
      <c r="D6" s="25">
        <f>+C6-B6</f>
        <v>5088</v>
      </c>
    </row>
    <row r="7" spans="1:4" x14ac:dyDescent="0.25">
      <c r="A7" s="10">
        <v>2</v>
      </c>
      <c r="B7" s="11">
        <v>36015</v>
      </c>
      <c r="C7" s="11">
        <v>30000</v>
      </c>
      <c r="D7" s="25">
        <f t="shared" ref="D7:D36" si="0">+C7-B7</f>
        <v>-6015</v>
      </c>
    </row>
    <row r="8" spans="1:4" x14ac:dyDescent="0.25">
      <c r="A8" s="10">
        <v>3</v>
      </c>
      <c r="B8" s="11">
        <v>42137</v>
      </c>
      <c r="C8" s="11">
        <v>30000</v>
      </c>
      <c r="D8" s="25">
        <f t="shared" si="0"/>
        <v>-12137</v>
      </c>
    </row>
    <row r="9" spans="1:4" x14ac:dyDescent="0.25">
      <c r="A9" s="10">
        <v>4</v>
      </c>
      <c r="B9" s="11">
        <v>32489</v>
      </c>
      <c r="C9" s="11">
        <v>40000</v>
      </c>
      <c r="D9" s="25">
        <f t="shared" si="0"/>
        <v>7511</v>
      </c>
    </row>
    <row r="10" spans="1:4" x14ac:dyDescent="0.25">
      <c r="A10" s="10">
        <v>5</v>
      </c>
      <c r="B10" s="11">
        <v>39177</v>
      </c>
      <c r="C10" s="11">
        <v>38000</v>
      </c>
      <c r="D10" s="25">
        <f t="shared" si="0"/>
        <v>-1177</v>
      </c>
    </row>
    <row r="11" spans="1:4" x14ac:dyDescent="0.25">
      <c r="A11" s="10">
        <v>6</v>
      </c>
      <c r="B11" s="11">
        <v>39137</v>
      </c>
      <c r="C11" s="11">
        <v>38000</v>
      </c>
      <c r="D11" s="25">
        <f t="shared" si="0"/>
        <v>-1137</v>
      </c>
    </row>
    <row r="12" spans="1:4" x14ac:dyDescent="0.25">
      <c r="A12" s="10">
        <v>7</v>
      </c>
      <c r="B12" s="11">
        <v>29194</v>
      </c>
      <c r="C12" s="11">
        <v>38000</v>
      </c>
      <c r="D12" s="25">
        <f t="shared" si="0"/>
        <v>8806</v>
      </c>
    </row>
    <row r="13" spans="1:4" x14ac:dyDescent="0.25">
      <c r="A13" s="10">
        <v>8</v>
      </c>
      <c r="B13" s="11">
        <v>34268</v>
      </c>
      <c r="C13" s="11">
        <v>38000</v>
      </c>
      <c r="D13" s="25">
        <f t="shared" si="0"/>
        <v>3732</v>
      </c>
    </row>
    <row r="14" spans="1:4" x14ac:dyDescent="0.25">
      <c r="A14" s="10">
        <v>9</v>
      </c>
      <c r="B14" s="11">
        <v>33780</v>
      </c>
      <c r="C14" s="11">
        <v>37999</v>
      </c>
      <c r="D14" s="25">
        <f t="shared" si="0"/>
        <v>4219</v>
      </c>
    </row>
    <row r="15" spans="1:4" x14ac:dyDescent="0.25">
      <c r="A15" s="10">
        <v>10</v>
      </c>
      <c r="B15" s="11">
        <v>33000</v>
      </c>
      <c r="C15" s="11">
        <v>37999</v>
      </c>
      <c r="D15" s="25">
        <f t="shared" si="0"/>
        <v>4999</v>
      </c>
    </row>
    <row r="16" spans="1:4" x14ac:dyDescent="0.25">
      <c r="A16" s="10">
        <v>11</v>
      </c>
      <c r="B16" s="11"/>
      <c r="C16" s="11"/>
      <c r="D16" s="25">
        <f t="shared" si="0"/>
        <v>0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344109</v>
      </c>
      <c r="C37" s="11">
        <f>SUM(C6:C36)</f>
        <v>357998</v>
      </c>
      <c r="D37" s="25">
        <f>SUM(D6:D36)</f>
        <v>13889</v>
      </c>
    </row>
    <row r="38" spans="1:4" x14ac:dyDescent="0.25">
      <c r="A38" s="26"/>
      <c r="C38" s="14"/>
      <c r="D38" s="376">
        <f>+summary!P12</f>
        <v>3.51</v>
      </c>
    </row>
    <row r="39" spans="1:4" x14ac:dyDescent="0.25">
      <c r="D39" s="138">
        <f>+D38*D37</f>
        <v>48750.39</v>
      </c>
    </row>
    <row r="40" spans="1:4" x14ac:dyDescent="0.25">
      <c r="A40" s="57">
        <v>37042</v>
      </c>
      <c r="C40" s="15"/>
      <c r="D40" s="408">
        <v>-112130.12</v>
      </c>
    </row>
    <row r="41" spans="1:4" x14ac:dyDescent="0.25">
      <c r="A41" s="57">
        <v>37052</v>
      </c>
      <c r="C41" s="48"/>
      <c r="D41" s="138">
        <f>+D40+D39</f>
        <v>-63379.729999999996</v>
      </c>
    </row>
  </sheetData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/>
    <sheetView topLeftCell="A26" workbookViewId="1">
      <selection activeCell="E34" sqref="E34"/>
    </sheetView>
    <sheetView topLeftCell="A26" workbookViewId="2">
      <selection activeCell="D40" sqref="D40"/>
    </sheetView>
    <sheetView topLeftCell="A26" workbookViewId="3">
      <selection activeCell="A42" sqref="A42"/>
    </sheetView>
  </sheetViews>
  <sheetFormatPr defaultRowHeight="13.2" x14ac:dyDescent="0.25"/>
  <sheetData>
    <row r="3" spans="1:4" ht="13.8" x14ac:dyDescent="0.25">
      <c r="A3" s="134"/>
      <c r="B3" s="34" t="s">
        <v>145</v>
      </c>
    </row>
    <row r="4" spans="1:4" x14ac:dyDescent="0.25">
      <c r="A4" s="3"/>
      <c r="B4" s="59" t="s">
        <v>146</v>
      </c>
      <c r="D4" s="1"/>
    </row>
    <row r="5" spans="1:4" x14ac:dyDescent="0.25">
      <c r="A5" s="5" t="s">
        <v>12</v>
      </c>
      <c r="B5" s="6" t="s">
        <v>21</v>
      </c>
      <c r="C5" s="6" t="s">
        <v>22</v>
      </c>
    </row>
    <row r="6" spans="1:4" x14ac:dyDescent="0.25">
      <c r="A6" s="10">
        <v>1</v>
      </c>
      <c r="B6" s="11">
        <v>61566</v>
      </c>
      <c r="C6" s="11">
        <v>59996</v>
      </c>
      <c r="D6" s="25">
        <f>+C6-B6</f>
        <v>-1570</v>
      </c>
    </row>
    <row r="7" spans="1:4" x14ac:dyDescent="0.25">
      <c r="A7" s="10">
        <v>2</v>
      </c>
      <c r="B7" s="11">
        <v>49101</v>
      </c>
      <c r="C7" s="11">
        <v>48215</v>
      </c>
      <c r="D7" s="25">
        <f t="shared" ref="D7:D36" si="0">+C7-B7</f>
        <v>-886</v>
      </c>
    </row>
    <row r="8" spans="1:4" x14ac:dyDescent="0.25">
      <c r="A8" s="10">
        <v>3</v>
      </c>
      <c r="B8" s="11">
        <v>47890</v>
      </c>
      <c r="C8" s="11">
        <v>47831</v>
      </c>
      <c r="D8" s="25">
        <f t="shared" si="0"/>
        <v>-59</v>
      </c>
    </row>
    <row r="9" spans="1:4" x14ac:dyDescent="0.25">
      <c r="A9" s="10">
        <v>4</v>
      </c>
      <c r="B9" s="11">
        <v>48669</v>
      </c>
      <c r="C9" s="11">
        <v>48279</v>
      </c>
      <c r="D9" s="25">
        <f t="shared" si="0"/>
        <v>-390</v>
      </c>
    </row>
    <row r="10" spans="1:4" x14ac:dyDescent="0.25">
      <c r="A10" s="10">
        <v>5</v>
      </c>
      <c r="B10" s="11">
        <v>59532</v>
      </c>
      <c r="C10" s="11">
        <v>55693</v>
      </c>
      <c r="D10" s="25">
        <f t="shared" si="0"/>
        <v>-3839</v>
      </c>
    </row>
    <row r="11" spans="1:4" x14ac:dyDescent="0.25">
      <c r="A11" s="10">
        <v>6</v>
      </c>
      <c r="B11" s="11">
        <v>59879</v>
      </c>
      <c r="C11" s="11">
        <v>59675</v>
      </c>
      <c r="D11" s="25">
        <f t="shared" si="0"/>
        <v>-204</v>
      </c>
    </row>
    <row r="12" spans="1:4" x14ac:dyDescent="0.25">
      <c r="A12" s="10">
        <v>7</v>
      </c>
      <c r="B12" s="11">
        <v>54025</v>
      </c>
      <c r="C12" s="11">
        <v>54498</v>
      </c>
      <c r="D12" s="25">
        <f t="shared" si="0"/>
        <v>473</v>
      </c>
    </row>
    <row r="13" spans="1:4" x14ac:dyDescent="0.25">
      <c r="A13" s="10">
        <v>8</v>
      </c>
      <c r="B13" s="11">
        <v>52716</v>
      </c>
      <c r="C13" s="11">
        <v>54046</v>
      </c>
      <c r="D13" s="25">
        <f t="shared" si="0"/>
        <v>1330</v>
      </c>
    </row>
    <row r="14" spans="1:4" x14ac:dyDescent="0.25">
      <c r="A14" s="10">
        <v>9</v>
      </c>
      <c r="B14" s="11">
        <v>41062</v>
      </c>
      <c r="C14" s="11">
        <v>32498</v>
      </c>
      <c r="D14" s="25">
        <f t="shared" si="0"/>
        <v>-8564</v>
      </c>
    </row>
    <row r="15" spans="1:4" x14ac:dyDescent="0.25">
      <c r="A15" s="10">
        <v>10</v>
      </c>
      <c r="B15" s="11">
        <v>41041</v>
      </c>
      <c r="C15" s="11">
        <v>39057</v>
      </c>
      <c r="D15" s="25">
        <f t="shared" si="0"/>
        <v>-1984</v>
      </c>
    </row>
    <row r="16" spans="1:4" x14ac:dyDescent="0.25">
      <c r="A16" s="10">
        <v>11</v>
      </c>
      <c r="B16" s="11">
        <v>46428</v>
      </c>
      <c r="C16" s="11">
        <v>46600</v>
      </c>
      <c r="D16" s="25">
        <f t="shared" si="0"/>
        <v>172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561909</v>
      </c>
      <c r="C37" s="11">
        <f>SUM(C6:C36)</f>
        <v>546388</v>
      </c>
      <c r="D37" s="25">
        <f>SUM(D6:D36)</f>
        <v>-15521</v>
      </c>
    </row>
    <row r="38" spans="1:4" x14ac:dyDescent="0.25">
      <c r="A38" s="26"/>
      <c r="C38" s="14"/>
      <c r="D38" s="376">
        <f>+summary!P11</f>
        <v>3.17</v>
      </c>
    </row>
    <row r="39" spans="1:4" x14ac:dyDescent="0.25">
      <c r="D39" s="138">
        <f>+D38*D37</f>
        <v>-49201.57</v>
      </c>
    </row>
    <row r="40" spans="1:4" x14ac:dyDescent="0.25">
      <c r="A40" s="57">
        <v>37042</v>
      </c>
      <c r="C40" s="15"/>
      <c r="D40" s="408">
        <v>817965.6</v>
      </c>
    </row>
    <row r="41" spans="1:4" x14ac:dyDescent="0.25">
      <c r="A41" s="57">
        <v>37053</v>
      </c>
      <c r="C41" s="48"/>
      <c r="D41" s="138">
        <f>+D40+D39</f>
        <v>768764.03</v>
      </c>
    </row>
  </sheetData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workbookViewId="0"/>
    <sheetView workbookViewId="1"/>
    <sheetView topLeftCell="A26" workbookViewId="2">
      <selection activeCell="D40" sqref="D40"/>
    </sheetView>
    <sheetView topLeftCell="A26" workbookViewId="3">
      <selection activeCell="A42" sqref="A42"/>
    </sheetView>
  </sheetViews>
  <sheetFormatPr defaultRowHeight="13.2" x14ac:dyDescent="0.25"/>
  <sheetData>
    <row r="3" spans="1:5" ht="13.8" x14ac:dyDescent="0.25">
      <c r="A3" s="134"/>
      <c r="B3" s="3" t="s">
        <v>147</v>
      </c>
      <c r="C3" s="87"/>
      <c r="D3" s="87"/>
      <c r="E3" s="87"/>
    </row>
    <row r="4" spans="1:5" x14ac:dyDescent="0.25">
      <c r="A4" s="3"/>
      <c r="B4" s="379" t="s">
        <v>148</v>
      </c>
      <c r="C4" s="87"/>
      <c r="D4" s="3"/>
      <c r="E4" s="87"/>
    </row>
    <row r="5" spans="1:5" x14ac:dyDescent="0.25">
      <c r="A5" s="5" t="s">
        <v>12</v>
      </c>
      <c r="B5" s="6" t="s">
        <v>21</v>
      </c>
      <c r="C5" s="6" t="s">
        <v>22</v>
      </c>
    </row>
    <row r="6" spans="1:5" x14ac:dyDescent="0.25">
      <c r="A6" s="10">
        <v>1</v>
      </c>
      <c r="B6" s="11">
        <v>-1880</v>
      </c>
      <c r="C6" s="11">
        <v>-3499</v>
      </c>
      <c r="D6" s="25">
        <f>+C6-B6</f>
        <v>-1619</v>
      </c>
    </row>
    <row r="7" spans="1:5" x14ac:dyDescent="0.25">
      <c r="A7" s="10">
        <v>2</v>
      </c>
      <c r="B7" s="11">
        <v>-2029</v>
      </c>
      <c r="C7" s="11">
        <v>-3500</v>
      </c>
      <c r="D7" s="25">
        <f t="shared" ref="D7:D36" si="0">+C7-B7</f>
        <v>-1471</v>
      </c>
    </row>
    <row r="8" spans="1:5" x14ac:dyDescent="0.25">
      <c r="A8" s="10">
        <v>3</v>
      </c>
      <c r="B8" s="11">
        <v>-2037</v>
      </c>
      <c r="C8" s="11">
        <v>-3500</v>
      </c>
      <c r="D8" s="25">
        <f t="shared" si="0"/>
        <v>-1463</v>
      </c>
    </row>
    <row r="9" spans="1:5" x14ac:dyDescent="0.25">
      <c r="A9" s="10">
        <v>4</v>
      </c>
      <c r="B9" s="11">
        <v>-2033</v>
      </c>
      <c r="C9" s="11"/>
      <c r="D9" s="25">
        <f t="shared" si="0"/>
        <v>2033</v>
      </c>
    </row>
    <row r="10" spans="1:5" x14ac:dyDescent="0.25">
      <c r="A10" s="10">
        <v>5</v>
      </c>
      <c r="B10" s="11">
        <v>-2050</v>
      </c>
      <c r="C10" s="11">
        <v>-2818</v>
      </c>
      <c r="D10" s="25">
        <f t="shared" si="0"/>
        <v>-768</v>
      </c>
    </row>
    <row r="11" spans="1:5" x14ac:dyDescent="0.25">
      <c r="A11" s="10">
        <v>6</v>
      </c>
      <c r="B11" s="11">
        <v>-2079</v>
      </c>
      <c r="C11" s="11">
        <v>-2139</v>
      </c>
      <c r="D11" s="25">
        <f t="shared" si="0"/>
        <v>-60</v>
      </c>
    </row>
    <row r="12" spans="1:5" x14ac:dyDescent="0.25">
      <c r="A12" s="10">
        <v>7</v>
      </c>
      <c r="B12" s="11">
        <v>-1523</v>
      </c>
      <c r="C12" s="11">
        <v>-2139</v>
      </c>
      <c r="D12" s="25">
        <f t="shared" si="0"/>
        <v>-616</v>
      </c>
    </row>
    <row r="13" spans="1:5" x14ac:dyDescent="0.25">
      <c r="A13" s="10">
        <v>8</v>
      </c>
      <c r="B13" s="11">
        <v>-2085</v>
      </c>
      <c r="C13" s="11">
        <v>-2139</v>
      </c>
      <c r="D13" s="25">
        <f t="shared" si="0"/>
        <v>-54</v>
      </c>
    </row>
    <row r="14" spans="1:5" x14ac:dyDescent="0.25">
      <c r="A14" s="10">
        <v>9</v>
      </c>
      <c r="B14" s="11">
        <v>-1910</v>
      </c>
      <c r="C14" s="11">
        <v>-3500</v>
      </c>
      <c r="D14" s="25">
        <f t="shared" si="0"/>
        <v>-1590</v>
      </c>
    </row>
    <row r="15" spans="1:5" x14ac:dyDescent="0.25">
      <c r="A15" s="10">
        <v>10</v>
      </c>
      <c r="B15" s="11">
        <v>-2018</v>
      </c>
      <c r="C15" s="11">
        <v>-3500</v>
      </c>
      <c r="D15" s="25">
        <f t="shared" si="0"/>
        <v>-1482</v>
      </c>
    </row>
    <row r="16" spans="1:5" x14ac:dyDescent="0.25">
      <c r="A16" s="10">
        <v>11</v>
      </c>
      <c r="B16" s="11">
        <v>-2065</v>
      </c>
      <c r="C16" s="11">
        <v>-3500</v>
      </c>
      <c r="D16" s="25">
        <f t="shared" si="0"/>
        <v>-1435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-21709</v>
      </c>
      <c r="C37" s="11">
        <f>SUM(C6:C36)</f>
        <v>-30234</v>
      </c>
      <c r="D37" s="25">
        <f>SUM(D6:D36)</f>
        <v>-8525</v>
      </c>
    </row>
    <row r="38" spans="1:4" x14ac:dyDescent="0.25">
      <c r="A38" s="26"/>
      <c r="C38" s="14"/>
      <c r="D38" s="376">
        <f>+summary!P11</f>
        <v>3.17</v>
      </c>
    </row>
    <row r="39" spans="1:4" x14ac:dyDescent="0.25">
      <c r="D39" s="138">
        <f>+D38*D37</f>
        <v>-27024.25</v>
      </c>
    </row>
    <row r="40" spans="1:4" x14ac:dyDescent="0.25">
      <c r="A40" s="57">
        <v>37042</v>
      </c>
      <c r="C40" s="15"/>
      <c r="D40" s="408">
        <v>-304459</v>
      </c>
    </row>
    <row r="41" spans="1:4" x14ac:dyDescent="0.25">
      <c r="A41" s="57">
        <v>37053</v>
      </c>
      <c r="C41" s="48"/>
      <c r="D41" s="138">
        <f>+D40+D39</f>
        <v>-331483.25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/>
    <sheetView topLeftCell="A26" workbookViewId="1">
      <selection activeCell="A42" sqref="A42"/>
    </sheetView>
    <sheetView workbookViewId="2"/>
    <sheetView topLeftCell="A29" workbookViewId="3">
      <selection activeCell="A42" sqref="A42"/>
    </sheetView>
  </sheetViews>
  <sheetFormatPr defaultRowHeight="13.2" x14ac:dyDescent="0.25"/>
  <sheetData>
    <row r="3" spans="1:4" ht="13.8" x14ac:dyDescent="0.25">
      <c r="A3" s="134"/>
      <c r="B3" s="3" t="s">
        <v>154</v>
      </c>
      <c r="C3" s="87"/>
      <c r="D3" s="87"/>
    </row>
    <row r="4" spans="1:4" x14ac:dyDescent="0.25">
      <c r="A4" s="3"/>
      <c r="B4" s="379" t="s">
        <v>150</v>
      </c>
      <c r="C4" s="87"/>
      <c r="D4" s="3"/>
    </row>
    <row r="5" spans="1:4" x14ac:dyDescent="0.25">
      <c r="A5" s="5" t="s">
        <v>12</v>
      </c>
      <c r="B5" s="6" t="s">
        <v>21</v>
      </c>
      <c r="C5" s="6" t="s">
        <v>22</v>
      </c>
    </row>
    <row r="6" spans="1:4" x14ac:dyDescent="0.25">
      <c r="A6" s="10">
        <v>1</v>
      </c>
      <c r="B6" s="11">
        <v>-13023</v>
      </c>
      <c r="C6" s="11">
        <v>-11000</v>
      </c>
      <c r="D6" s="25">
        <f>+C6-B6</f>
        <v>2023</v>
      </c>
    </row>
    <row r="7" spans="1:4" x14ac:dyDescent="0.25">
      <c r="A7" s="10">
        <v>2</v>
      </c>
      <c r="B7" s="11">
        <v>-20518</v>
      </c>
      <c r="C7" s="11">
        <v>-15000</v>
      </c>
      <c r="D7" s="25">
        <f t="shared" ref="D7:D36" si="0">+C7-B7</f>
        <v>5518</v>
      </c>
    </row>
    <row r="8" spans="1:4" x14ac:dyDescent="0.25">
      <c r="A8" s="10">
        <v>3</v>
      </c>
      <c r="B8" s="11">
        <v>0</v>
      </c>
      <c r="C8" s="11">
        <v>0</v>
      </c>
      <c r="D8" s="25">
        <f t="shared" si="0"/>
        <v>0</v>
      </c>
    </row>
    <row r="9" spans="1:4" x14ac:dyDescent="0.25">
      <c r="A9" s="10">
        <v>4</v>
      </c>
      <c r="B9" s="11">
        <v>-6053</v>
      </c>
      <c r="C9" s="11">
        <v>-7500</v>
      </c>
      <c r="D9" s="25">
        <f t="shared" si="0"/>
        <v>-1447</v>
      </c>
    </row>
    <row r="10" spans="1:4" x14ac:dyDescent="0.25">
      <c r="A10" s="10">
        <v>5</v>
      </c>
      <c r="B10" s="11">
        <v>-27198</v>
      </c>
      <c r="C10" s="11">
        <v>-10000</v>
      </c>
      <c r="D10" s="25">
        <f t="shared" si="0"/>
        <v>17198</v>
      </c>
    </row>
    <row r="11" spans="1:4" x14ac:dyDescent="0.25">
      <c r="A11" s="10">
        <v>6</v>
      </c>
      <c r="B11" s="11">
        <v>-20791</v>
      </c>
      <c r="C11" s="11">
        <v>-25000</v>
      </c>
      <c r="D11" s="25">
        <f t="shared" si="0"/>
        <v>-4209</v>
      </c>
    </row>
    <row r="12" spans="1:4" x14ac:dyDescent="0.25">
      <c r="A12" s="10">
        <v>7</v>
      </c>
      <c r="B12" s="11">
        <v>-20037</v>
      </c>
      <c r="C12" s="11">
        <v>-10000</v>
      </c>
      <c r="D12" s="25">
        <f t="shared" si="0"/>
        <v>10037</v>
      </c>
    </row>
    <row r="13" spans="1:4" x14ac:dyDescent="0.25">
      <c r="A13" s="10">
        <v>8</v>
      </c>
      <c r="B13" s="11">
        <v>-26317</v>
      </c>
      <c r="C13" s="11">
        <v>-25000</v>
      </c>
      <c r="D13" s="25">
        <f t="shared" si="0"/>
        <v>1317</v>
      </c>
    </row>
    <row r="14" spans="1:4" x14ac:dyDescent="0.25">
      <c r="A14" s="10">
        <v>9</v>
      </c>
      <c r="B14" s="11">
        <v>-65319</v>
      </c>
      <c r="C14" s="11">
        <v>-19998</v>
      </c>
      <c r="D14" s="25">
        <f t="shared" si="0"/>
        <v>45321</v>
      </c>
    </row>
    <row r="15" spans="1:4" x14ac:dyDescent="0.25">
      <c r="A15" s="10">
        <v>10</v>
      </c>
      <c r="B15" s="11">
        <v>-17199</v>
      </c>
      <c r="C15" s="11">
        <v>-19199</v>
      </c>
      <c r="D15" s="25">
        <f t="shared" si="0"/>
        <v>-2000</v>
      </c>
    </row>
    <row r="16" spans="1:4" x14ac:dyDescent="0.25">
      <c r="A16" s="10">
        <v>11</v>
      </c>
      <c r="B16" s="11"/>
      <c r="C16" s="11">
        <v>-19998</v>
      </c>
      <c r="D16" s="25">
        <f t="shared" si="0"/>
        <v>-19998</v>
      </c>
    </row>
    <row r="17" spans="1:4" x14ac:dyDescent="0.25">
      <c r="A17" s="10">
        <v>12</v>
      </c>
      <c r="B17" s="11"/>
      <c r="C17" s="11"/>
      <c r="D17" s="25">
        <f t="shared" si="0"/>
        <v>0</v>
      </c>
    </row>
    <row r="18" spans="1:4" x14ac:dyDescent="0.25">
      <c r="A18" s="10">
        <v>13</v>
      </c>
      <c r="B18" s="11"/>
      <c r="C18" s="11"/>
      <c r="D18" s="25">
        <f t="shared" si="0"/>
        <v>0</v>
      </c>
    </row>
    <row r="19" spans="1:4" x14ac:dyDescent="0.25">
      <c r="A19" s="10">
        <v>14</v>
      </c>
      <c r="B19" s="11"/>
      <c r="C19" s="11"/>
      <c r="D19" s="25">
        <f t="shared" si="0"/>
        <v>0</v>
      </c>
    </row>
    <row r="20" spans="1:4" x14ac:dyDescent="0.25">
      <c r="A20" s="10">
        <v>15</v>
      </c>
      <c r="B20" s="11"/>
      <c r="C20" s="11"/>
      <c r="D20" s="25">
        <f t="shared" si="0"/>
        <v>0</v>
      </c>
    </row>
    <row r="21" spans="1:4" x14ac:dyDescent="0.25">
      <c r="A21" s="10">
        <v>16</v>
      </c>
      <c r="B21" s="11"/>
      <c r="C21" s="11"/>
      <c r="D21" s="25">
        <f t="shared" si="0"/>
        <v>0</v>
      </c>
    </row>
    <row r="22" spans="1:4" x14ac:dyDescent="0.25">
      <c r="A22" s="10">
        <v>17</v>
      </c>
      <c r="B22" s="11"/>
      <c r="C22" s="11"/>
      <c r="D22" s="25">
        <f t="shared" si="0"/>
        <v>0</v>
      </c>
    </row>
    <row r="23" spans="1:4" x14ac:dyDescent="0.25">
      <c r="A23" s="10">
        <v>18</v>
      </c>
      <c r="B23" s="11"/>
      <c r="C23" s="11"/>
      <c r="D23" s="25">
        <f t="shared" si="0"/>
        <v>0</v>
      </c>
    </row>
    <row r="24" spans="1:4" x14ac:dyDescent="0.25">
      <c r="A24" s="10">
        <v>19</v>
      </c>
      <c r="B24" s="11"/>
      <c r="C24" s="11"/>
      <c r="D24" s="25">
        <f t="shared" si="0"/>
        <v>0</v>
      </c>
    </row>
    <row r="25" spans="1:4" x14ac:dyDescent="0.25">
      <c r="A25" s="10">
        <v>20</v>
      </c>
      <c r="B25" s="11"/>
      <c r="C25" s="11"/>
      <c r="D25" s="25">
        <f t="shared" si="0"/>
        <v>0</v>
      </c>
    </row>
    <row r="26" spans="1:4" x14ac:dyDescent="0.25">
      <c r="A26" s="10">
        <v>21</v>
      </c>
      <c r="B26" s="11"/>
      <c r="C26" s="11"/>
      <c r="D26" s="25">
        <f t="shared" si="0"/>
        <v>0</v>
      </c>
    </row>
    <row r="27" spans="1:4" x14ac:dyDescent="0.25">
      <c r="A27" s="10">
        <v>22</v>
      </c>
      <c r="B27" s="11"/>
      <c r="C27" s="11"/>
      <c r="D27" s="25">
        <f t="shared" si="0"/>
        <v>0</v>
      </c>
    </row>
    <row r="28" spans="1:4" x14ac:dyDescent="0.25">
      <c r="A28" s="10">
        <v>23</v>
      </c>
      <c r="B28" s="11"/>
      <c r="C28" s="11"/>
      <c r="D28" s="25">
        <f t="shared" si="0"/>
        <v>0</v>
      </c>
    </row>
    <row r="29" spans="1:4" x14ac:dyDescent="0.25">
      <c r="A29" s="10">
        <v>24</v>
      </c>
      <c r="B29" s="11"/>
      <c r="C29" s="11"/>
      <c r="D29" s="25">
        <f t="shared" si="0"/>
        <v>0</v>
      </c>
    </row>
    <row r="30" spans="1:4" x14ac:dyDescent="0.25">
      <c r="A30" s="10">
        <v>25</v>
      </c>
      <c r="B30" s="11"/>
      <c r="C30" s="11"/>
      <c r="D30" s="25">
        <f t="shared" si="0"/>
        <v>0</v>
      </c>
    </row>
    <row r="31" spans="1:4" x14ac:dyDescent="0.25">
      <c r="A31" s="10">
        <v>26</v>
      </c>
      <c r="B31" s="11"/>
      <c r="C31" s="11"/>
      <c r="D31" s="25">
        <f t="shared" si="0"/>
        <v>0</v>
      </c>
    </row>
    <row r="32" spans="1:4" x14ac:dyDescent="0.25">
      <c r="A32" s="10">
        <v>27</v>
      </c>
      <c r="B32" s="11"/>
      <c r="C32" s="11"/>
      <c r="D32" s="25">
        <f t="shared" si="0"/>
        <v>0</v>
      </c>
    </row>
    <row r="33" spans="1:4" x14ac:dyDescent="0.25">
      <c r="A33" s="10">
        <v>28</v>
      </c>
      <c r="B33" s="11"/>
      <c r="C33" s="11"/>
      <c r="D33" s="25">
        <f t="shared" si="0"/>
        <v>0</v>
      </c>
    </row>
    <row r="34" spans="1:4" x14ac:dyDescent="0.25">
      <c r="A34" s="10">
        <v>29</v>
      </c>
      <c r="B34" s="11"/>
      <c r="C34" s="11"/>
      <c r="D34" s="25">
        <f t="shared" si="0"/>
        <v>0</v>
      </c>
    </row>
    <row r="35" spans="1:4" x14ac:dyDescent="0.25">
      <c r="A35" s="10">
        <v>30</v>
      </c>
      <c r="B35" s="11"/>
      <c r="C35" s="11"/>
      <c r="D35" s="25">
        <f t="shared" si="0"/>
        <v>0</v>
      </c>
    </row>
    <row r="36" spans="1:4" x14ac:dyDescent="0.25">
      <c r="A36" s="10">
        <v>31</v>
      </c>
      <c r="B36" s="11"/>
      <c r="C36" s="11"/>
      <c r="D36" s="25">
        <f t="shared" si="0"/>
        <v>0</v>
      </c>
    </row>
    <row r="37" spans="1:4" x14ac:dyDescent="0.25">
      <c r="A37" s="10"/>
      <c r="B37" s="11">
        <f>SUM(B6:B36)</f>
        <v>-216455</v>
      </c>
      <c r="C37" s="11">
        <f>SUM(C6:C36)</f>
        <v>-162695</v>
      </c>
      <c r="D37" s="25">
        <f>SUM(D6:D36)</f>
        <v>53760</v>
      </c>
    </row>
    <row r="38" spans="1:4" x14ac:dyDescent="0.25">
      <c r="A38" s="26"/>
      <c r="C38" s="14"/>
      <c r="D38" s="376">
        <f>+summary!P11</f>
        <v>3.17</v>
      </c>
    </row>
    <row r="39" spans="1:4" x14ac:dyDescent="0.25">
      <c r="D39" s="138">
        <f>+D38*D37</f>
        <v>170419.19999999998</v>
      </c>
    </row>
    <row r="40" spans="1:4" x14ac:dyDescent="0.25">
      <c r="A40" s="57">
        <v>37042</v>
      </c>
      <c r="C40" s="15"/>
      <c r="D40" s="408">
        <v>57398.07</v>
      </c>
    </row>
    <row r="41" spans="1:4" x14ac:dyDescent="0.25">
      <c r="A41" s="57">
        <v>37053</v>
      </c>
      <c r="C41" s="48"/>
      <c r="D41" s="138">
        <f>+D40+D39</f>
        <v>227817.27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4"/>
  <sheetViews>
    <sheetView workbookViewId="0"/>
    <sheetView workbookViewId="1"/>
    <sheetView tabSelected="1" workbookViewId="2"/>
    <sheetView workbookViewId="3">
      <selection activeCell="D16" sqref="D16"/>
    </sheetView>
  </sheetViews>
  <sheetFormatPr defaultRowHeight="13.2" x14ac:dyDescent="0.25"/>
  <cols>
    <col min="2" max="2" width="12.88671875" style="63" customWidth="1"/>
    <col min="3" max="3" width="12.33203125" style="63" customWidth="1"/>
    <col min="4" max="4" width="14.33203125" style="63" customWidth="1"/>
    <col min="5" max="5" width="12.33203125" style="64" customWidth="1"/>
    <col min="6" max="6" width="12.88671875" style="64" customWidth="1"/>
  </cols>
  <sheetData>
    <row r="3" spans="1:13" x14ac:dyDescent="0.25">
      <c r="A3" s="3" t="s">
        <v>149</v>
      </c>
      <c r="B3" s="88"/>
      <c r="C3" s="266"/>
      <c r="D3" s="88"/>
    </row>
    <row r="4" spans="1:13" x14ac:dyDescent="0.25">
      <c r="A4" s="87"/>
      <c r="B4" s="262" t="s">
        <v>21</v>
      </c>
      <c r="C4" s="262" t="s">
        <v>22</v>
      </c>
      <c r="D4" s="263" t="s">
        <v>52</v>
      </c>
    </row>
    <row r="5" spans="1:13" x14ac:dyDescent="0.25">
      <c r="A5" s="87">
        <v>56659</v>
      </c>
      <c r="B5" s="373">
        <v>-1</v>
      </c>
      <c r="C5" s="90">
        <v>-3800</v>
      </c>
      <c r="D5" s="90">
        <f>+C5-B5</f>
        <v>-3799</v>
      </c>
      <c r="E5" s="287"/>
      <c r="F5" s="285"/>
    </row>
    <row r="6" spans="1:13" x14ac:dyDescent="0.25">
      <c r="A6" s="87">
        <v>500046</v>
      </c>
      <c r="B6" s="90"/>
      <c r="C6" s="90">
        <v>-266</v>
      </c>
      <c r="D6" s="90">
        <f t="shared" ref="D6:D11" si="0">+C6-B6</f>
        <v>-266</v>
      </c>
      <c r="E6" s="287"/>
      <c r="F6" s="285"/>
      <c r="K6" s="65">
        <v>36531</v>
      </c>
      <c r="L6" t="s">
        <v>26</v>
      </c>
      <c r="M6">
        <v>0.5</v>
      </c>
    </row>
    <row r="7" spans="1:13" x14ac:dyDescent="0.25">
      <c r="A7" s="87">
        <v>500086</v>
      </c>
      <c r="B7" s="92"/>
      <c r="C7" s="90"/>
      <c r="D7" s="90">
        <f t="shared" si="0"/>
        <v>0</v>
      </c>
      <c r="E7" s="287"/>
      <c r="F7" s="285"/>
      <c r="L7" t="s">
        <v>27</v>
      </c>
      <c r="M7">
        <v>7.6</v>
      </c>
    </row>
    <row r="8" spans="1:13" x14ac:dyDescent="0.25">
      <c r="A8" s="87">
        <v>500134</v>
      </c>
      <c r="B8" s="92"/>
      <c r="C8" s="90">
        <v>-167</v>
      </c>
      <c r="D8" s="90">
        <f t="shared" si="0"/>
        <v>-167</v>
      </c>
      <c r="E8" s="287"/>
      <c r="F8" s="285"/>
    </row>
    <row r="9" spans="1:13" x14ac:dyDescent="0.25">
      <c r="A9" s="87">
        <v>500528</v>
      </c>
      <c r="B9" s="92"/>
      <c r="C9" s="90"/>
      <c r="D9" s="90">
        <f t="shared" si="0"/>
        <v>0</v>
      </c>
      <c r="E9" s="287"/>
      <c r="F9" s="285"/>
    </row>
    <row r="10" spans="1:13" x14ac:dyDescent="0.25">
      <c r="A10" s="87">
        <v>500529</v>
      </c>
      <c r="B10" s="90"/>
      <c r="C10" s="331"/>
      <c r="D10" s="90">
        <f t="shared" si="0"/>
        <v>0</v>
      </c>
      <c r="E10" s="287"/>
      <c r="F10" s="285"/>
    </row>
    <row r="11" spans="1:13" x14ac:dyDescent="0.25">
      <c r="A11" s="87">
        <v>500619</v>
      </c>
      <c r="B11" s="331"/>
      <c r="C11" s="90"/>
      <c r="D11" s="387">
        <f t="shared" si="0"/>
        <v>0</v>
      </c>
      <c r="E11" s="287"/>
      <c r="F11" s="285"/>
    </row>
    <row r="12" spans="1:13" x14ac:dyDescent="0.25">
      <c r="A12" s="87"/>
      <c r="B12" s="88"/>
      <c r="C12" s="88"/>
      <c r="D12" s="88">
        <f>SUM(D5:D11)</f>
        <v>-4232</v>
      </c>
      <c r="E12" s="287"/>
      <c r="F12" s="285"/>
    </row>
    <row r="13" spans="1:13" x14ac:dyDescent="0.25">
      <c r="A13" s="87" t="s">
        <v>86</v>
      </c>
      <c r="B13" s="88"/>
      <c r="C13" s="88"/>
      <c r="D13" s="95">
        <f>+summary!P11</f>
        <v>3.17</v>
      </c>
      <c r="E13" s="289"/>
      <c r="F13" s="285"/>
    </row>
    <row r="14" spans="1:13" x14ac:dyDescent="0.25">
      <c r="A14" s="87"/>
      <c r="B14" s="88"/>
      <c r="C14" s="88"/>
      <c r="D14" s="96">
        <f>+D13*D12</f>
        <v>-13415.44</v>
      </c>
      <c r="E14" s="209"/>
      <c r="F14" s="286"/>
    </row>
    <row r="15" spans="1:13" x14ac:dyDescent="0.25">
      <c r="A15" s="87"/>
      <c r="B15" s="88"/>
      <c r="C15" s="88"/>
      <c r="D15" s="96"/>
      <c r="E15" s="209"/>
      <c r="F15" s="74"/>
    </row>
    <row r="16" spans="1:13" x14ac:dyDescent="0.25">
      <c r="A16" s="99">
        <v>37042</v>
      </c>
      <c r="B16" s="88"/>
      <c r="C16" s="88"/>
      <c r="D16" s="418">
        <v>-843943.02</v>
      </c>
      <c r="E16" s="209"/>
      <c r="F16" s="66"/>
    </row>
    <row r="17" spans="1:7" x14ac:dyDescent="0.25">
      <c r="A17" s="87"/>
      <c r="B17" s="88"/>
      <c r="C17" s="88"/>
      <c r="D17" s="336"/>
      <c r="E17" s="209"/>
      <c r="F17" s="66"/>
    </row>
    <row r="18" spans="1:7" ht="13.8" thickBot="1" x14ac:dyDescent="0.3">
      <c r="A18" s="99">
        <v>37051</v>
      </c>
      <c r="B18" s="88"/>
      <c r="C18" s="88"/>
      <c r="D18" s="359">
        <f>+D16+D14</f>
        <v>-857358.46</v>
      </c>
      <c r="E18" s="209"/>
      <c r="F18" s="66"/>
    </row>
    <row r="19" spans="1:7" ht="13.8" thickTop="1" x14ac:dyDescent="0.25">
      <c r="E19" s="290"/>
    </row>
    <row r="27" spans="1:7" x14ac:dyDescent="0.25">
      <c r="B27" s="69"/>
      <c r="C27" s="69"/>
      <c r="D27" s="69"/>
      <c r="E27" s="70"/>
      <c r="F27" s="70"/>
      <c r="G27" s="32"/>
    </row>
    <row r="28" spans="1:7" x14ac:dyDescent="0.25">
      <c r="B28" s="69"/>
      <c r="C28" s="69"/>
      <c r="D28" s="69"/>
      <c r="E28" s="69"/>
      <c r="F28" s="70"/>
      <c r="G28" s="32"/>
    </row>
    <row r="29" spans="1:7" x14ac:dyDescent="0.25">
      <c r="B29" s="69"/>
      <c r="C29" s="69"/>
      <c r="D29" s="69"/>
      <c r="E29" s="69"/>
      <c r="F29" s="70"/>
      <c r="G29" s="32"/>
    </row>
    <row r="30" spans="1:7" x14ac:dyDescent="0.25">
      <c r="B30" s="69"/>
      <c r="C30" s="69"/>
      <c r="D30" s="69"/>
      <c r="E30" s="69"/>
      <c r="F30" s="70"/>
      <c r="G30" s="32"/>
    </row>
    <row r="31" spans="1:7" x14ac:dyDescent="0.25">
      <c r="B31" s="69"/>
      <c r="C31" s="69"/>
      <c r="D31" s="69"/>
      <c r="E31" s="69"/>
      <c r="F31" s="70"/>
      <c r="G31" s="32"/>
    </row>
    <row r="32" spans="1:7" x14ac:dyDescent="0.25">
      <c r="B32" s="69"/>
      <c r="C32" s="69"/>
      <c r="D32" s="69"/>
      <c r="E32" s="69"/>
      <c r="F32" s="70"/>
      <c r="G32" s="32"/>
    </row>
    <row r="33" spans="1:7" x14ac:dyDescent="0.25">
      <c r="B33" s="69"/>
      <c r="C33" s="69"/>
      <c r="D33" s="69"/>
      <c r="E33" s="69"/>
      <c r="F33" s="70"/>
      <c r="G33" s="32"/>
    </row>
    <row r="34" spans="1:7" x14ac:dyDescent="0.25">
      <c r="B34" s="69"/>
      <c r="C34" s="69"/>
      <c r="D34" s="69"/>
      <c r="E34" s="69"/>
      <c r="F34" s="70"/>
      <c r="G34" s="32"/>
    </row>
    <row r="35" spans="1:7" x14ac:dyDescent="0.25">
      <c r="B35" s="69"/>
      <c r="C35" s="69"/>
      <c r="D35" s="69"/>
      <c r="E35" s="69"/>
      <c r="F35" s="70"/>
      <c r="G35" s="32"/>
    </row>
    <row r="36" spans="1:7" x14ac:dyDescent="0.25">
      <c r="B36" s="69"/>
      <c r="C36" s="69"/>
      <c r="D36" s="69"/>
      <c r="E36" s="69"/>
      <c r="F36" s="70"/>
      <c r="G36" s="32"/>
    </row>
    <row r="37" spans="1:7" x14ac:dyDescent="0.25">
      <c r="B37" s="69"/>
      <c r="C37" s="69"/>
      <c r="D37" s="69"/>
      <c r="E37" s="69"/>
      <c r="F37" s="70"/>
      <c r="G37" s="32"/>
    </row>
    <row r="38" spans="1:7" x14ac:dyDescent="0.25">
      <c r="B38" s="69"/>
      <c r="C38" s="69"/>
      <c r="D38" s="69"/>
      <c r="E38" s="69"/>
      <c r="F38" s="70"/>
      <c r="G38" s="32"/>
    </row>
    <row r="39" spans="1:7" x14ac:dyDescent="0.25">
      <c r="B39" s="69"/>
      <c r="C39" s="69"/>
      <c r="D39" s="69"/>
      <c r="E39" s="69"/>
      <c r="F39" s="70"/>
      <c r="G39" s="32"/>
    </row>
    <row r="40" spans="1:7" x14ac:dyDescent="0.25">
      <c r="B40" s="69"/>
      <c r="C40" s="69"/>
      <c r="D40" s="71"/>
      <c r="E40" s="71"/>
      <c r="F40" s="72"/>
      <c r="G40" s="32"/>
    </row>
    <row r="41" spans="1:7" x14ac:dyDescent="0.25">
      <c r="A41" s="32"/>
      <c r="B41" s="69"/>
      <c r="C41" s="69"/>
      <c r="D41" s="69"/>
      <c r="E41" s="69"/>
      <c r="F41" s="70"/>
      <c r="G41" s="32"/>
    </row>
    <row r="42" spans="1:7" x14ac:dyDescent="0.25">
      <c r="A42" s="32"/>
      <c r="B42" s="69"/>
      <c r="C42" s="69"/>
      <c r="D42" s="73"/>
      <c r="E42" s="73"/>
      <c r="F42" s="70"/>
      <c r="G42" s="32"/>
    </row>
    <row r="43" spans="1:7" x14ac:dyDescent="0.25">
      <c r="B43" s="69"/>
      <c r="C43" s="69"/>
      <c r="D43" s="69"/>
      <c r="E43" s="69"/>
      <c r="F43" s="74"/>
      <c r="G43" s="32"/>
    </row>
    <row r="44" spans="1:7" x14ac:dyDescent="0.25">
      <c r="B44" s="69"/>
      <c r="C44" s="69"/>
      <c r="D44" s="69"/>
      <c r="E44" s="69"/>
      <c r="F44" s="74"/>
      <c r="G44" s="32"/>
    </row>
    <row r="45" spans="1:7" x14ac:dyDescent="0.25">
      <c r="E45" s="63"/>
      <c r="F45" s="66"/>
    </row>
    <row r="46" spans="1:7" x14ac:dyDescent="0.25">
      <c r="A46" s="32"/>
      <c r="D46" s="67"/>
      <c r="E46" s="67"/>
      <c r="F46" s="66"/>
    </row>
    <row r="47" spans="1:7" x14ac:dyDescent="0.25">
      <c r="A47" s="32"/>
      <c r="E47" s="63"/>
      <c r="F47" s="66"/>
    </row>
    <row r="48" spans="1:7" x14ac:dyDescent="0.25">
      <c r="A48" s="32"/>
      <c r="E48" s="63"/>
      <c r="F48" s="66"/>
    </row>
    <row r="49" spans="1:6" ht="13.8" thickBot="1" x14ac:dyDescent="0.3">
      <c r="A49" s="32"/>
      <c r="D49" s="68"/>
      <c r="E49" s="68"/>
      <c r="F49" s="66"/>
    </row>
    <row r="50" spans="1:6" ht="13.8" thickTop="1" x14ac:dyDescent="0.25">
      <c r="A50" s="32"/>
    </row>
    <row r="77" spans="2:6" x14ac:dyDescent="0.25">
      <c r="B77" s="69"/>
      <c r="C77" s="69"/>
      <c r="D77" s="69"/>
      <c r="E77" s="70"/>
      <c r="F77" s="70"/>
    </row>
    <row r="78" spans="2:6" x14ac:dyDescent="0.25">
      <c r="B78" s="69"/>
      <c r="C78" s="69"/>
      <c r="D78" s="69"/>
      <c r="E78" s="69"/>
      <c r="F78" s="70"/>
    </row>
    <row r="79" spans="2:6" x14ac:dyDescent="0.25">
      <c r="B79" s="69"/>
      <c r="C79" s="69"/>
      <c r="D79" s="69"/>
      <c r="E79" s="69"/>
      <c r="F79" s="70"/>
    </row>
    <row r="80" spans="2:6" x14ac:dyDescent="0.25">
      <c r="B80" s="69"/>
      <c r="C80" s="69"/>
      <c r="D80" s="69"/>
      <c r="E80" s="69"/>
      <c r="F80" s="70"/>
    </row>
    <row r="81" spans="1:6" x14ac:dyDescent="0.25">
      <c r="B81" s="69"/>
      <c r="C81" s="69"/>
      <c r="D81" s="69"/>
      <c r="E81" s="69"/>
      <c r="F81" s="70"/>
    </row>
    <row r="82" spans="1:6" x14ac:dyDescent="0.25">
      <c r="B82" s="69"/>
      <c r="C82" s="69"/>
      <c r="D82" s="69"/>
      <c r="E82" s="69"/>
      <c r="F82" s="70"/>
    </row>
    <row r="83" spans="1:6" x14ac:dyDescent="0.25">
      <c r="B83" s="69"/>
      <c r="C83" s="69"/>
      <c r="D83" s="69"/>
      <c r="E83" s="69"/>
      <c r="F83" s="70"/>
    </row>
    <row r="84" spans="1:6" x14ac:dyDescent="0.25">
      <c r="B84" s="69"/>
      <c r="C84" s="69"/>
      <c r="D84" s="69"/>
      <c r="E84" s="69"/>
      <c r="F84" s="70"/>
    </row>
    <row r="85" spans="1:6" x14ac:dyDescent="0.25">
      <c r="B85" s="69"/>
      <c r="C85" s="69"/>
      <c r="D85" s="69"/>
      <c r="E85" s="69"/>
      <c r="F85" s="70"/>
    </row>
    <row r="86" spans="1:6" x14ac:dyDescent="0.25">
      <c r="B86" s="69"/>
      <c r="C86" s="69"/>
      <c r="D86" s="69"/>
      <c r="E86" s="69"/>
      <c r="F86" s="70"/>
    </row>
    <row r="87" spans="1:6" x14ac:dyDescent="0.25">
      <c r="B87" s="69"/>
      <c r="C87" s="69"/>
      <c r="D87" s="69"/>
      <c r="E87" s="69"/>
      <c r="F87" s="70"/>
    </row>
    <row r="88" spans="1:6" x14ac:dyDescent="0.25">
      <c r="B88" s="69"/>
      <c r="C88" s="69"/>
      <c r="D88" s="69"/>
      <c r="E88" s="69"/>
      <c r="F88" s="70"/>
    </row>
    <row r="89" spans="1:6" x14ac:dyDescent="0.25">
      <c r="B89" s="69"/>
      <c r="C89" s="69"/>
      <c r="D89" s="69"/>
      <c r="E89" s="69"/>
      <c r="F89" s="70"/>
    </row>
    <row r="90" spans="1:6" x14ac:dyDescent="0.25">
      <c r="B90" s="69"/>
      <c r="C90" s="69"/>
      <c r="D90" s="71"/>
      <c r="E90" s="71"/>
      <c r="F90" s="72"/>
    </row>
    <row r="91" spans="1:6" x14ac:dyDescent="0.25">
      <c r="A91" s="32"/>
      <c r="B91" s="69"/>
      <c r="C91" s="69"/>
      <c r="D91" s="69"/>
      <c r="E91" s="69"/>
      <c r="F91" s="70"/>
    </row>
    <row r="92" spans="1:6" x14ac:dyDescent="0.25">
      <c r="A92" s="32"/>
      <c r="B92" s="69"/>
      <c r="C92" s="69"/>
      <c r="D92" s="73"/>
      <c r="E92" s="73"/>
      <c r="F92" s="70"/>
    </row>
    <row r="93" spans="1:6" x14ac:dyDescent="0.25">
      <c r="B93" s="69"/>
      <c r="C93" s="69"/>
      <c r="D93" s="69"/>
      <c r="E93" s="69"/>
      <c r="F93" s="74"/>
    </row>
    <row r="94" spans="1:6" x14ac:dyDescent="0.25">
      <c r="B94" s="69"/>
      <c r="C94" s="69"/>
      <c r="D94" s="69"/>
      <c r="E94" s="69"/>
      <c r="F94" s="74"/>
    </row>
    <row r="95" spans="1:6" x14ac:dyDescent="0.25">
      <c r="A95" s="32"/>
      <c r="D95" s="67"/>
      <c r="E95" s="67"/>
      <c r="F95" s="66"/>
    </row>
    <row r="96" spans="1:6" x14ac:dyDescent="0.25">
      <c r="A96" s="32"/>
      <c r="E96" s="63"/>
      <c r="F96" s="66"/>
    </row>
    <row r="97" spans="1:6" ht="13.8" thickBot="1" x14ac:dyDescent="0.3">
      <c r="A97" s="32"/>
      <c r="D97" s="68"/>
      <c r="E97" s="68"/>
      <c r="F97" s="66"/>
    </row>
    <row r="98" spans="1:6" ht="13.8" thickTop="1" x14ac:dyDescent="0.25"/>
    <row r="100" spans="1:6" x14ac:dyDescent="0.25">
      <c r="A100" s="32"/>
    </row>
    <row r="103" spans="1:6" x14ac:dyDescent="0.25">
      <c r="B103" s="69"/>
      <c r="C103" s="69"/>
      <c r="D103" s="69"/>
      <c r="E103" s="70"/>
      <c r="F103" s="70"/>
    </row>
    <row r="104" spans="1:6" x14ac:dyDescent="0.25">
      <c r="B104" s="69"/>
      <c r="C104" s="69"/>
      <c r="D104" s="69"/>
      <c r="E104" s="69"/>
      <c r="F104" s="70"/>
    </row>
    <row r="105" spans="1:6" x14ac:dyDescent="0.25">
      <c r="B105" s="69"/>
      <c r="C105" s="69"/>
      <c r="D105" s="69"/>
      <c r="E105" s="69"/>
      <c r="F105" s="70"/>
    </row>
    <row r="106" spans="1:6" x14ac:dyDescent="0.25">
      <c r="B106" s="69"/>
      <c r="C106" s="69"/>
      <c r="D106" s="69"/>
      <c r="E106" s="69"/>
      <c r="F106" s="70"/>
    </row>
    <row r="107" spans="1:6" x14ac:dyDescent="0.25">
      <c r="B107" s="69"/>
      <c r="C107" s="69"/>
      <c r="D107" s="69"/>
      <c r="E107" s="69"/>
      <c r="F107" s="70"/>
    </row>
    <row r="108" spans="1:6" x14ac:dyDescent="0.25">
      <c r="B108" s="69"/>
      <c r="C108" s="69"/>
      <c r="D108" s="69"/>
      <c r="E108" s="69"/>
      <c r="F108" s="70"/>
    </row>
    <row r="109" spans="1:6" x14ac:dyDescent="0.25">
      <c r="B109" s="69"/>
      <c r="C109" s="69"/>
      <c r="D109" s="69"/>
      <c r="E109" s="69"/>
      <c r="F109" s="70"/>
    </row>
    <row r="110" spans="1:6" x14ac:dyDescent="0.25">
      <c r="B110" s="69"/>
      <c r="C110" s="69"/>
      <c r="D110" s="69"/>
      <c r="E110" s="69"/>
      <c r="F110" s="70"/>
    </row>
    <row r="111" spans="1:6" x14ac:dyDescent="0.25">
      <c r="B111" s="69"/>
      <c r="C111" s="69"/>
      <c r="D111" s="69"/>
      <c r="E111" s="69"/>
      <c r="F111" s="70"/>
    </row>
    <row r="112" spans="1:6" x14ac:dyDescent="0.25">
      <c r="B112" s="69"/>
      <c r="C112" s="69"/>
      <c r="D112" s="69"/>
      <c r="E112" s="69"/>
      <c r="F112" s="70"/>
    </row>
    <row r="113" spans="1:6" x14ac:dyDescent="0.25">
      <c r="B113" s="69"/>
      <c r="C113" s="69"/>
      <c r="D113" s="69"/>
      <c r="E113" s="69"/>
      <c r="F113" s="70"/>
    </row>
    <row r="114" spans="1:6" x14ac:dyDescent="0.25">
      <c r="B114" s="69"/>
      <c r="C114" s="69"/>
      <c r="D114" s="69"/>
      <c r="E114" s="69"/>
      <c r="F114" s="70"/>
    </row>
    <row r="115" spans="1:6" x14ac:dyDescent="0.25">
      <c r="B115" s="69"/>
      <c r="C115" s="69"/>
      <c r="D115" s="69"/>
      <c r="E115" s="69"/>
      <c r="F115" s="70"/>
    </row>
    <row r="116" spans="1:6" x14ac:dyDescent="0.25">
      <c r="B116" s="69"/>
      <c r="C116" s="69"/>
      <c r="D116" s="71"/>
      <c r="E116" s="71"/>
      <c r="F116" s="72"/>
    </row>
    <row r="117" spans="1:6" x14ac:dyDescent="0.25">
      <c r="A117" s="32"/>
      <c r="B117" s="69"/>
      <c r="C117" s="69"/>
      <c r="D117" s="69"/>
      <c r="E117" s="69"/>
      <c r="F117" s="70"/>
    </row>
    <row r="118" spans="1:6" x14ac:dyDescent="0.25">
      <c r="A118" s="32"/>
      <c r="B118" s="69"/>
      <c r="C118" s="69"/>
      <c r="D118" s="73"/>
      <c r="E118" s="73"/>
      <c r="F118" s="70"/>
    </row>
    <row r="119" spans="1:6" x14ac:dyDescent="0.25">
      <c r="B119" s="69"/>
      <c r="C119" s="69"/>
      <c r="D119" s="75"/>
      <c r="E119" s="75"/>
      <c r="F119" s="74"/>
    </row>
    <row r="120" spans="1:6" x14ac:dyDescent="0.25">
      <c r="B120" s="69"/>
      <c r="C120" s="69"/>
      <c r="D120" s="75"/>
      <c r="E120" s="75"/>
      <c r="F120" s="74"/>
    </row>
    <row r="121" spans="1:6" x14ac:dyDescent="0.25">
      <c r="A121" s="32"/>
      <c r="D121" s="76"/>
      <c r="E121" s="76"/>
      <c r="F121" s="66"/>
    </row>
    <row r="122" spans="1:6" x14ac:dyDescent="0.25">
      <c r="A122" s="32"/>
      <c r="D122" s="75"/>
      <c r="E122" s="75"/>
      <c r="F122" s="66"/>
    </row>
    <row r="123" spans="1:6" ht="13.8" thickBot="1" x14ac:dyDescent="0.3">
      <c r="A123" s="32"/>
      <c r="D123" s="77"/>
      <c r="E123" s="77"/>
      <c r="F123" s="66"/>
    </row>
    <row r="124" spans="1:6" ht="13.8" thickTop="1" x14ac:dyDescent="0.25"/>
    <row r="128" spans="1:6" x14ac:dyDescent="0.25">
      <c r="B128" s="69"/>
      <c r="C128" s="69"/>
      <c r="D128" s="69"/>
      <c r="E128" s="70"/>
      <c r="F128" s="70"/>
    </row>
    <row r="129" spans="1:6" x14ac:dyDescent="0.25">
      <c r="B129" s="69"/>
      <c r="C129" s="69"/>
      <c r="D129" s="69"/>
      <c r="E129" s="69"/>
      <c r="F129" s="70"/>
    </row>
    <row r="130" spans="1:6" x14ac:dyDescent="0.25">
      <c r="B130" s="69"/>
      <c r="C130" s="69"/>
      <c r="D130" s="69"/>
      <c r="E130" s="69"/>
      <c r="F130" s="70"/>
    </row>
    <row r="131" spans="1:6" x14ac:dyDescent="0.25">
      <c r="B131" s="69"/>
      <c r="C131" s="69"/>
      <c r="D131" s="69"/>
      <c r="E131" s="69"/>
      <c r="F131" s="70"/>
    </row>
    <row r="132" spans="1:6" x14ac:dyDescent="0.25">
      <c r="B132" s="69"/>
      <c r="C132" s="69"/>
      <c r="D132" s="69"/>
      <c r="E132" s="69"/>
      <c r="F132" s="70"/>
    </row>
    <row r="133" spans="1:6" x14ac:dyDescent="0.25">
      <c r="B133" s="69"/>
      <c r="C133" s="69"/>
      <c r="D133" s="69"/>
      <c r="E133" s="69"/>
      <c r="F133" s="70"/>
    </row>
    <row r="134" spans="1:6" x14ac:dyDescent="0.25">
      <c r="B134" s="69"/>
      <c r="C134" s="69"/>
      <c r="D134" s="69"/>
      <c r="E134" s="69"/>
      <c r="F134" s="70"/>
    </row>
    <row r="135" spans="1:6" x14ac:dyDescent="0.25">
      <c r="B135" s="69"/>
      <c r="C135" s="69"/>
      <c r="D135" s="69"/>
      <c r="E135" s="69"/>
      <c r="F135" s="70"/>
    </row>
    <row r="136" spans="1:6" x14ac:dyDescent="0.25">
      <c r="B136" s="69"/>
      <c r="C136" s="69"/>
      <c r="D136" s="69"/>
      <c r="E136" s="69"/>
      <c r="F136" s="70"/>
    </row>
    <row r="137" spans="1:6" x14ac:dyDescent="0.25">
      <c r="B137" s="69"/>
      <c r="C137" s="69"/>
      <c r="D137" s="69"/>
      <c r="E137" s="69"/>
      <c r="F137" s="70"/>
    </row>
    <row r="138" spans="1:6" x14ac:dyDescent="0.25">
      <c r="B138" s="69"/>
      <c r="C138" s="69"/>
      <c r="D138" s="69"/>
      <c r="E138" s="69"/>
      <c r="F138" s="70"/>
    </row>
    <row r="139" spans="1:6" x14ac:dyDescent="0.25">
      <c r="B139" s="69"/>
      <c r="C139" s="69"/>
      <c r="D139" s="69"/>
      <c r="E139" s="69"/>
      <c r="F139" s="70"/>
    </row>
    <row r="140" spans="1:6" x14ac:dyDescent="0.25">
      <c r="B140" s="69"/>
      <c r="C140" s="69"/>
      <c r="D140" s="69"/>
      <c r="E140" s="69"/>
      <c r="F140" s="70"/>
    </row>
    <row r="141" spans="1:6" x14ac:dyDescent="0.25">
      <c r="B141" s="69"/>
      <c r="C141" s="69"/>
      <c r="D141" s="71"/>
      <c r="E141" s="71"/>
      <c r="F141" s="72"/>
    </row>
    <row r="142" spans="1:6" x14ac:dyDescent="0.25">
      <c r="A142" s="32"/>
      <c r="B142" s="69"/>
      <c r="C142" s="69"/>
      <c r="D142" s="69"/>
      <c r="E142" s="69"/>
      <c r="F142" s="70"/>
    </row>
    <row r="143" spans="1:6" x14ac:dyDescent="0.25">
      <c r="A143" s="32"/>
      <c r="B143" s="69"/>
      <c r="C143" s="69"/>
      <c r="D143" s="73"/>
      <c r="E143" s="73"/>
      <c r="F143" s="70"/>
    </row>
    <row r="144" spans="1:6" x14ac:dyDescent="0.25">
      <c r="B144" s="69"/>
      <c r="C144" s="69"/>
      <c r="D144" s="75"/>
      <c r="E144" s="75"/>
      <c r="F144" s="74"/>
    </row>
    <row r="145" spans="1:6" x14ac:dyDescent="0.25">
      <c r="B145" s="69"/>
      <c r="C145" s="69"/>
      <c r="D145" s="75"/>
      <c r="E145" s="75"/>
      <c r="F145" s="74"/>
    </row>
    <row r="146" spans="1:6" x14ac:dyDescent="0.25">
      <c r="A146" s="32"/>
      <c r="D146" s="76"/>
      <c r="E146" s="76"/>
      <c r="F146" s="66"/>
    </row>
    <row r="147" spans="1:6" x14ac:dyDescent="0.25">
      <c r="A147" s="32"/>
      <c r="D147" s="75"/>
      <c r="E147" s="75"/>
      <c r="F147" s="66"/>
    </row>
    <row r="148" spans="1:6" ht="13.8" thickBot="1" x14ac:dyDescent="0.3">
      <c r="A148" s="32"/>
      <c r="D148" s="77"/>
      <c r="E148" s="77"/>
      <c r="F148" s="66"/>
    </row>
    <row r="149" spans="1:6" ht="13.8" thickTop="1" x14ac:dyDescent="0.25"/>
    <row r="153" spans="1:6" x14ac:dyDescent="0.25">
      <c r="B153" s="69"/>
      <c r="C153" s="69"/>
      <c r="D153" s="69"/>
      <c r="E153" s="70"/>
      <c r="F153" s="70"/>
    </row>
    <row r="154" spans="1:6" x14ac:dyDescent="0.25">
      <c r="B154" s="78"/>
      <c r="C154" s="69"/>
      <c r="D154" s="69"/>
      <c r="E154" s="69"/>
      <c r="F154" s="70"/>
    </row>
    <row r="155" spans="1:6" x14ac:dyDescent="0.25">
      <c r="B155" s="69"/>
      <c r="C155" s="69"/>
      <c r="D155" s="69"/>
      <c r="E155" s="69"/>
      <c r="F155" s="70"/>
    </row>
    <row r="156" spans="1:6" x14ac:dyDescent="0.25">
      <c r="B156" s="78"/>
      <c r="C156" s="69"/>
      <c r="D156" s="69"/>
      <c r="E156" s="69"/>
      <c r="F156" s="70"/>
    </row>
    <row r="157" spans="1:6" x14ac:dyDescent="0.25">
      <c r="B157" s="69"/>
      <c r="C157" s="69"/>
      <c r="D157" s="69"/>
      <c r="E157" s="69"/>
      <c r="F157" s="70"/>
    </row>
    <row r="158" spans="1:6" x14ac:dyDescent="0.25">
      <c r="B158" s="69"/>
      <c r="C158" s="69"/>
      <c r="D158" s="69"/>
      <c r="E158" s="69"/>
      <c r="F158" s="70"/>
    </row>
    <row r="159" spans="1:6" x14ac:dyDescent="0.25">
      <c r="B159" s="78"/>
      <c r="C159" s="69"/>
      <c r="D159" s="69"/>
      <c r="E159" s="69"/>
      <c r="F159" s="70"/>
    </row>
    <row r="160" spans="1:6" x14ac:dyDescent="0.25">
      <c r="B160" s="69"/>
      <c r="C160" s="69"/>
      <c r="D160" s="69"/>
      <c r="E160" s="69"/>
      <c r="F160" s="70"/>
    </row>
    <row r="161" spans="1:6" x14ac:dyDescent="0.25">
      <c r="B161" s="69"/>
      <c r="C161" s="69"/>
      <c r="D161" s="69"/>
      <c r="E161" s="69"/>
      <c r="F161" s="70"/>
    </row>
    <row r="162" spans="1:6" x14ac:dyDescent="0.25">
      <c r="B162" s="69"/>
      <c r="C162" s="69"/>
      <c r="D162" s="69"/>
      <c r="E162" s="69"/>
      <c r="F162" s="70"/>
    </row>
    <row r="163" spans="1:6" x14ac:dyDescent="0.25">
      <c r="B163" s="69"/>
      <c r="C163" s="69"/>
      <c r="D163" s="69"/>
      <c r="E163" s="69"/>
      <c r="F163" s="70"/>
    </row>
    <row r="164" spans="1:6" x14ac:dyDescent="0.25">
      <c r="B164" s="78"/>
      <c r="C164" s="69"/>
      <c r="D164" s="69"/>
      <c r="E164" s="69"/>
      <c r="F164" s="70"/>
    </row>
    <row r="165" spans="1:6" x14ac:dyDescent="0.25">
      <c r="B165" s="78"/>
      <c r="C165" s="69"/>
      <c r="D165" s="69"/>
      <c r="E165" s="69"/>
      <c r="F165" s="70"/>
    </row>
    <row r="166" spans="1:6" x14ac:dyDescent="0.25">
      <c r="B166" s="78"/>
      <c r="C166" s="69"/>
      <c r="D166" s="71"/>
      <c r="E166" s="71"/>
      <c r="F166" s="72"/>
    </row>
    <row r="167" spans="1:6" x14ac:dyDescent="0.25">
      <c r="A167" s="32"/>
      <c r="B167" s="69"/>
      <c r="C167" s="69"/>
      <c r="D167" s="69"/>
      <c r="E167" s="69"/>
      <c r="F167" s="70"/>
    </row>
    <row r="168" spans="1:6" x14ac:dyDescent="0.25">
      <c r="A168" s="32"/>
      <c r="B168" s="69"/>
      <c r="C168" s="69"/>
      <c r="D168" s="73"/>
      <c r="E168" s="73"/>
      <c r="F168" s="70"/>
    </row>
    <row r="169" spans="1:6" x14ac:dyDescent="0.25">
      <c r="B169" s="69"/>
      <c r="C169" s="69"/>
      <c r="D169" s="75"/>
      <c r="E169" s="75"/>
      <c r="F169" s="74"/>
    </row>
    <row r="170" spans="1:6" x14ac:dyDescent="0.25">
      <c r="B170" s="69"/>
      <c r="C170" s="69"/>
      <c r="D170" s="75"/>
      <c r="E170" s="75"/>
      <c r="F170" s="74"/>
    </row>
    <row r="171" spans="1:6" x14ac:dyDescent="0.25">
      <c r="A171" s="32"/>
      <c r="D171" s="76"/>
      <c r="E171" s="76"/>
      <c r="F171" s="66"/>
    </row>
    <row r="172" spans="1:6" x14ac:dyDescent="0.25">
      <c r="A172" s="32"/>
      <c r="D172" s="75"/>
      <c r="E172" s="75"/>
      <c r="F172" s="66"/>
    </row>
    <row r="173" spans="1:6" ht="13.8" thickBot="1" x14ac:dyDescent="0.3">
      <c r="A173" s="32"/>
      <c r="D173" s="77"/>
      <c r="E173" s="77"/>
      <c r="F173" s="66"/>
    </row>
    <row r="174" spans="1:6" ht="13.8" thickTop="1" x14ac:dyDescent="0.25"/>
    <row r="177" spans="1:6" x14ac:dyDescent="0.25">
      <c r="B177" s="69"/>
      <c r="C177" s="69"/>
      <c r="D177" s="69"/>
      <c r="E177" s="70"/>
      <c r="F177" s="70"/>
    </row>
    <row r="178" spans="1:6" x14ac:dyDescent="0.25">
      <c r="B178" s="79"/>
      <c r="C178" s="80"/>
      <c r="D178" s="80"/>
      <c r="E178" s="69"/>
      <c r="F178" s="70"/>
    </row>
    <row r="179" spans="1:6" x14ac:dyDescent="0.25">
      <c r="B179" s="80"/>
      <c r="C179" s="80"/>
      <c r="D179" s="80"/>
      <c r="E179" s="69"/>
      <c r="F179" s="70"/>
    </row>
    <row r="180" spans="1:6" x14ac:dyDescent="0.25">
      <c r="B180" s="79"/>
      <c r="C180" s="80"/>
      <c r="D180" s="80"/>
      <c r="E180" s="69"/>
      <c r="F180" s="70"/>
    </row>
    <row r="181" spans="1:6" x14ac:dyDescent="0.25">
      <c r="B181" s="80"/>
      <c r="C181" s="80"/>
      <c r="D181" s="80"/>
      <c r="E181" s="69"/>
      <c r="F181" s="70"/>
    </row>
    <row r="182" spans="1:6" x14ac:dyDescent="0.25">
      <c r="B182" s="80"/>
      <c r="C182" s="80"/>
      <c r="D182" s="80"/>
      <c r="E182" s="69"/>
      <c r="F182" s="70"/>
    </row>
    <row r="183" spans="1:6" x14ac:dyDescent="0.25">
      <c r="B183" s="79"/>
      <c r="C183" s="80"/>
      <c r="D183" s="80"/>
      <c r="E183" s="69"/>
      <c r="F183" s="70"/>
    </row>
    <row r="184" spans="1:6" x14ac:dyDescent="0.25">
      <c r="B184" s="80"/>
      <c r="C184" s="80"/>
      <c r="D184" s="80"/>
      <c r="E184" s="69"/>
      <c r="F184" s="70"/>
    </row>
    <row r="185" spans="1:6" x14ac:dyDescent="0.25">
      <c r="A185" s="81"/>
      <c r="B185" s="82"/>
      <c r="C185" s="82"/>
      <c r="D185" s="82"/>
      <c r="E185" s="82"/>
      <c r="F185" s="70"/>
    </row>
    <row r="186" spans="1:6" x14ac:dyDescent="0.25">
      <c r="B186" s="80"/>
      <c r="C186" s="80"/>
      <c r="D186" s="80"/>
      <c r="E186" s="69"/>
      <c r="F186" s="70"/>
    </row>
    <row r="187" spans="1:6" x14ac:dyDescent="0.25">
      <c r="B187" s="80"/>
      <c r="C187" s="80"/>
      <c r="D187" s="80"/>
      <c r="E187" s="69"/>
      <c r="F187" s="70"/>
    </row>
    <row r="188" spans="1:6" x14ac:dyDescent="0.25">
      <c r="B188" s="79"/>
      <c r="C188" s="80"/>
      <c r="D188" s="80"/>
      <c r="E188" s="69"/>
      <c r="F188" s="70"/>
    </row>
    <row r="189" spans="1:6" x14ac:dyDescent="0.25">
      <c r="B189" s="79"/>
      <c r="C189" s="80"/>
      <c r="D189" s="80"/>
      <c r="E189" s="69"/>
      <c r="F189" s="70"/>
    </row>
    <row r="190" spans="1:6" x14ac:dyDescent="0.25">
      <c r="B190" s="78"/>
      <c r="C190" s="69"/>
      <c r="D190" s="71"/>
      <c r="E190" s="71"/>
      <c r="F190" s="72"/>
    </row>
    <row r="191" spans="1:6" x14ac:dyDescent="0.25">
      <c r="A191" s="32"/>
      <c r="B191" s="69"/>
      <c r="C191" s="69"/>
      <c r="D191" s="69"/>
      <c r="E191" s="69"/>
      <c r="F191" s="70"/>
    </row>
    <row r="192" spans="1:6" x14ac:dyDescent="0.25">
      <c r="A192" s="32"/>
      <c r="B192" s="69"/>
      <c r="C192" s="69"/>
      <c r="D192" s="73"/>
      <c r="E192" s="73"/>
      <c r="F192" s="70"/>
    </row>
    <row r="193" spans="1:6" x14ac:dyDescent="0.25">
      <c r="B193" s="69"/>
      <c r="C193" s="69"/>
      <c r="D193" s="75"/>
      <c r="E193" s="75"/>
      <c r="F193" s="74"/>
    </row>
    <row r="194" spans="1:6" x14ac:dyDescent="0.25">
      <c r="B194" s="69"/>
      <c r="C194" s="69"/>
      <c r="D194" s="75"/>
      <c r="E194" s="75"/>
      <c r="F194" s="74"/>
    </row>
    <row r="195" spans="1:6" x14ac:dyDescent="0.25">
      <c r="A195" s="32"/>
      <c r="D195" s="76"/>
      <c r="E195" s="76"/>
      <c r="F195" s="66"/>
    </row>
    <row r="196" spans="1:6" x14ac:dyDescent="0.25">
      <c r="A196" s="32"/>
      <c r="D196" s="75"/>
      <c r="E196" s="75"/>
      <c r="F196" s="66"/>
    </row>
    <row r="197" spans="1:6" ht="13.8" thickBot="1" x14ac:dyDescent="0.3">
      <c r="A197" s="32"/>
      <c r="D197" s="83"/>
      <c r="E197" s="77"/>
      <c r="F197" s="66"/>
    </row>
    <row r="198" spans="1:6" ht="13.8" thickTop="1" x14ac:dyDescent="0.25"/>
    <row r="204" spans="1:6" x14ac:dyDescent="0.25">
      <c r="B204" s="79"/>
      <c r="C204" s="80"/>
      <c r="D204" s="80"/>
      <c r="E204" s="69"/>
      <c r="F204" s="70"/>
    </row>
    <row r="205" spans="1:6" x14ac:dyDescent="0.25">
      <c r="B205" s="80"/>
      <c r="C205" s="80"/>
      <c r="D205" s="80"/>
      <c r="E205" s="69"/>
      <c r="F205" s="70"/>
    </row>
    <row r="206" spans="1:6" x14ac:dyDescent="0.25">
      <c r="B206" s="79"/>
      <c r="C206" s="80"/>
      <c r="D206" s="80"/>
      <c r="E206" s="69"/>
      <c r="F206" s="70"/>
    </row>
    <row r="207" spans="1:6" x14ac:dyDescent="0.25">
      <c r="B207" s="80"/>
      <c r="C207" s="80"/>
      <c r="D207" s="80"/>
      <c r="E207" s="69"/>
      <c r="F207" s="70"/>
    </row>
    <row r="208" spans="1:6" x14ac:dyDescent="0.25">
      <c r="B208" s="80"/>
      <c r="C208" s="80"/>
      <c r="D208" s="80"/>
      <c r="E208" s="69"/>
      <c r="F208" s="70"/>
    </row>
    <row r="209" spans="1:6" x14ac:dyDescent="0.25">
      <c r="B209" s="79"/>
      <c r="C209" s="80"/>
      <c r="D209" s="80"/>
      <c r="E209" s="69"/>
      <c r="F209" s="70"/>
    </row>
    <row r="210" spans="1:6" x14ac:dyDescent="0.25">
      <c r="B210" s="80"/>
      <c r="C210" s="80"/>
      <c r="D210" s="80"/>
      <c r="E210" s="69"/>
      <c r="F210" s="70"/>
    </row>
    <row r="211" spans="1:6" x14ac:dyDescent="0.25">
      <c r="A211" s="81"/>
      <c r="B211" s="82"/>
      <c r="C211" s="82"/>
      <c r="D211" s="82"/>
      <c r="E211" s="82"/>
      <c r="F211" s="70"/>
    </row>
    <row r="212" spans="1:6" x14ac:dyDescent="0.25">
      <c r="B212" s="80"/>
      <c r="C212" s="80"/>
      <c r="D212" s="80"/>
      <c r="E212" s="69"/>
      <c r="F212" s="70"/>
    </row>
    <row r="213" spans="1:6" x14ac:dyDescent="0.25">
      <c r="B213" s="80"/>
      <c r="C213" s="80"/>
      <c r="D213" s="80"/>
      <c r="E213" s="69"/>
      <c r="F213" s="70"/>
    </row>
    <row r="214" spans="1:6" x14ac:dyDescent="0.25">
      <c r="B214" s="79"/>
      <c r="C214" s="80"/>
      <c r="D214" s="80"/>
      <c r="E214" s="69"/>
      <c r="F214" s="70"/>
    </row>
    <row r="215" spans="1:6" x14ac:dyDescent="0.25">
      <c r="B215" s="79"/>
      <c r="C215" s="80"/>
      <c r="D215" s="80"/>
      <c r="E215" s="69"/>
      <c r="F215" s="70"/>
    </row>
    <row r="216" spans="1:6" x14ac:dyDescent="0.25">
      <c r="B216" s="78"/>
      <c r="C216" s="69"/>
      <c r="D216" s="71"/>
      <c r="E216" s="71"/>
      <c r="F216" s="72"/>
    </row>
    <row r="217" spans="1:6" x14ac:dyDescent="0.25">
      <c r="A217" s="32"/>
      <c r="B217" s="69"/>
      <c r="C217" s="69"/>
      <c r="D217" s="69"/>
      <c r="E217" s="69"/>
      <c r="F217" s="70"/>
    </row>
    <row r="218" spans="1:6" x14ac:dyDescent="0.25">
      <c r="A218" s="32"/>
      <c r="B218" s="69"/>
      <c r="C218" s="69"/>
      <c r="D218" s="73"/>
      <c r="E218" s="73"/>
      <c r="F218" s="70"/>
    </row>
    <row r="219" spans="1:6" x14ac:dyDescent="0.25">
      <c r="B219" s="69"/>
      <c r="C219" s="69"/>
      <c r="D219" s="75"/>
      <c r="E219" s="75"/>
      <c r="F219" s="74"/>
    </row>
    <row r="220" spans="1:6" x14ac:dyDescent="0.25">
      <c r="B220" s="69"/>
      <c r="C220" s="69"/>
      <c r="D220" s="75"/>
      <c r="E220" s="75"/>
      <c r="F220" s="74"/>
    </row>
    <row r="221" spans="1:6" x14ac:dyDescent="0.25">
      <c r="A221" s="32"/>
      <c r="D221" s="76"/>
      <c r="E221" s="76"/>
      <c r="F221" s="66"/>
    </row>
    <row r="222" spans="1:6" x14ac:dyDescent="0.25">
      <c r="A222" s="32"/>
      <c r="D222" s="75"/>
      <c r="E222" s="75"/>
      <c r="F222" s="66"/>
    </row>
    <row r="223" spans="1:6" ht="13.8" thickBot="1" x14ac:dyDescent="0.3">
      <c r="A223" s="32"/>
      <c r="D223" s="83"/>
      <c r="E223" s="77"/>
      <c r="F223" s="66"/>
    </row>
    <row r="224" spans="1:6" ht="13.8" thickTop="1" x14ac:dyDescent="0.25"/>
    <row r="228" spans="1:6" x14ac:dyDescent="0.25">
      <c r="B228" s="79"/>
      <c r="C228" s="80"/>
      <c r="D228" s="80"/>
      <c r="E228" s="69"/>
      <c r="F228" s="70"/>
    </row>
    <row r="229" spans="1:6" x14ac:dyDescent="0.25">
      <c r="B229" s="80"/>
      <c r="C229" s="80"/>
      <c r="D229" s="80"/>
      <c r="E229" s="69"/>
      <c r="F229" s="70"/>
    </row>
    <row r="230" spans="1:6" x14ac:dyDescent="0.25">
      <c r="B230" s="79"/>
      <c r="C230" s="80"/>
      <c r="D230" s="80"/>
      <c r="E230" s="69"/>
      <c r="F230" s="70"/>
    </row>
    <row r="231" spans="1:6" x14ac:dyDescent="0.25">
      <c r="B231" s="80"/>
      <c r="C231" s="80"/>
      <c r="D231" s="80"/>
      <c r="E231" s="69"/>
      <c r="F231" s="70"/>
    </row>
    <row r="232" spans="1:6" x14ac:dyDescent="0.25">
      <c r="B232" s="80"/>
      <c r="C232" s="80"/>
      <c r="D232" s="80"/>
      <c r="E232" s="69"/>
      <c r="F232" s="70"/>
    </row>
    <row r="233" spans="1:6" x14ac:dyDescent="0.25">
      <c r="B233" s="79"/>
      <c r="C233" s="80"/>
      <c r="D233" s="80"/>
      <c r="E233" s="69"/>
      <c r="F233" s="70"/>
    </row>
    <row r="234" spans="1:6" x14ac:dyDescent="0.25">
      <c r="B234" s="80"/>
      <c r="C234" s="80"/>
      <c r="D234" s="80"/>
      <c r="E234" s="69"/>
      <c r="F234" s="70"/>
    </row>
    <row r="235" spans="1:6" x14ac:dyDescent="0.25">
      <c r="A235" s="84"/>
      <c r="B235" s="85"/>
      <c r="C235" s="85"/>
      <c r="D235" s="85"/>
      <c r="E235" s="85"/>
      <c r="F235" s="70"/>
    </row>
    <row r="236" spans="1:6" x14ac:dyDescent="0.25">
      <c r="B236" s="80"/>
      <c r="C236" s="80"/>
      <c r="D236" s="80"/>
      <c r="E236" s="69"/>
      <c r="F236" s="70"/>
    </row>
    <row r="237" spans="1:6" x14ac:dyDescent="0.25">
      <c r="B237" s="80"/>
      <c r="C237" s="80"/>
      <c r="D237" s="80"/>
      <c r="E237" s="69"/>
      <c r="F237" s="70"/>
    </row>
    <row r="238" spans="1:6" x14ac:dyDescent="0.25">
      <c r="B238" s="79"/>
      <c r="C238" s="80"/>
      <c r="D238" s="80"/>
      <c r="E238" s="69"/>
      <c r="F238" s="70"/>
    </row>
    <row r="239" spans="1:6" x14ac:dyDescent="0.25">
      <c r="B239" s="79"/>
      <c r="C239" s="80"/>
      <c r="D239" s="80"/>
      <c r="E239" s="69"/>
      <c r="F239" s="70"/>
    </row>
    <row r="240" spans="1:6" x14ac:dyDescent="0.25">
      <c r="B240" s="78"/>
      <c r="C240" s="69"/>
      <c r="D240" s="71"/>
      <c r="E240" s="71"/>
      <c r="F240" s="72"/>
    </row>
    <row r="241" spans="1:6" x14ac:dyDescent="0.25">
      <c r="A241" s="32"/>
      <c r="B241" s="69"/>
      <c r="C241" s="69"/>
      <c r="D241" s="69"/>
      <c r="E241" s="69"/>
      <c r="F241" s="70"/>
    </row>
    <row r="242" spans="1:6" x14ac:dyDescent="0.25">
      <c r="A242" s="32"/>
      <c r="B242" s="69"/>
      <c r="C242" s="69"/>
      <c r="D242" s="73"/>
      <c r="E242" s="73"/>
      <c r="F242" s="70"/>
    </row>
    <row r="243" spans="1:6" x14ac:dyDescent="0.25">
      <c r="B243" s="69"/>
      <c r="C243" s="69"/>
      <c r="D243" s="75"/>
      <c r="E243" s="75"/>
      <c r="F243" s="74"/>
    </row>
    <row r="244" spans="1:6" x14ac:dyDescent="0.25">
      <c r="B244" s="69"/>
      <c r="C244" s="69"/>
      <c r="D244" s="75"/>
      <c r="E244" s="75"/>
      <c r="F244" s="74"/>
    </row>
    <row r="245" spans="1:6" x14ac:dyDescent="0.25">
      <c r="A245" s="32"/>
      <c r="D245" s="76"/>
      <c r="E245" s="76"/>
      <c r="F245" s="66"/>
    </row>
    <row r="246" spans="1:6" x14ac:dyDescent="0.25">
      <c r="A246" s="32"/>
      <c r="D246" s="75"/>
      <c r="E246" s="75"/>
      <c r="F246" s="66"/>
    </row>
    <row r="247" spans="1:6" ht="13.8" thickBot="1" x14ac:dyDescent="0.3">
      <c r="A247" s="32"/>
      <c r="D247" s="86"/>
      <c r="E247" s="77"/>
      <c r="F247" s="66"/>
    </row>
    <row r="248" spans="1:6" ht="13.8" thickTop="1" x14ac:dyDescent="0.25"/>
    <row r="250" spans="1:6" x14ac:dyDescent="0.25">
      <c r="A250" s="87"/>
      <c r="B250" s="88"/>
      <c r="C250" s="88"/>
      <c r="D250" s="88"/>
    </row>
    <row r="251" spans="1:6" x14ac:dyDescent="0.25">
      <c r="A251" s="87"/>
      <c r="B251" s="88"/>
      <c r="C251" s="88"/>
      <c r="D251" s="88"/>
    </row>
    <row r="252" spans="1:6" x14ac:dyDescent="0.25">
      <c r="A252" s="87"/>
      <c r="B252" s="89"/>
      <c r="C252" s="90"/>
      <c r="D252" s="90"/>
      <c r="E252" s="69"/>
      <c r="F252" s="70"/>
    </row>
    <row r="253" spans="1:6" x14ac:dyDescent="0.25">
      <c r="A253" s="87"/>
      <c r="B253" s="90"/>
      <c r="C253" s="90"/>
      <c r="D253" s="90"/>
      <c r="E253" s="69"/>
      <c r="F253" s="70"/>
    </row>
    <row r="254" spans="1:6" x14ac:dyDescent="0.25">
      <c r="A254" s="87"/>
      <c r="B254" s="89"/>
      <c r="C254" s="90"/>
      <c r="D254" s="90"/>
      <c r="E254" s="69"/>
      <c r="F254" s="70"/>
    </row>
    <row r="255" spans="1:6" x14ac:dyDescent="0.25">
      <c r="A255" s="87"/>
      <c r="B255" s="90"/>
      <c r="C255" s="90"/>
      <c r="D255" s="90"/>
      <c r="E255" s="69"/>
      <c r="F255" s="70"/>
    </row>
    <row r="256" spans="1:6" x14ac:dyDescent="0.25">
      <c r="A256" s="87"/>
      <c r="B256" s="90"/>
      <c r="C256" s="90"/>
      <c r="D256" s="90"/>
      <c r="E256" s="69"/>
      <c r="F256" s="70"/>
    </row>
    <row r="257" spans="1:6" x14ac:dyDescent="0.25">
      <c r="A257" s="87"/>
      <c r="B257" s="89"/>
      <c r="C257" s="90"/>
      <c r="D257" s="90"/>
      <c r="E257" s="69"/>
      <c r="F257" s="70"/>
    </row>
    <row r="258" spans="1:6" x14ac:dyDescent="0.25">
      <c r="A258" s="87"/>
      <c r="B258" s="90"/>
      <c r="C258" s="90"/>
      <c r="D258" s="90"/>
      <c r="E258" s="69"/>
      <c r="F258" s="70"/>
    </row>
    <row r="259" spans="1:6" x14ac:dyDescent="0.25">
      <c r="A259" s="91"/>
      <c r="B259" s="92"/>
      <c r="C259" s="92"/>
      <c r="D259" s="92"/>
      <c r="E259" s="85"/>
      <c r="F259" s="70"/>
    </row>
    <row r="260" spans="1:6" x14ac:dyDescent="0.25">
      <c r="A260" s="87"/>
      <c r="B260" s="90"/>
      <c r="C260" s="90"/>
      <c r="D260" s="90"/>
      <c r="E260" s="69"/>
      <c r="F260" s="70"/>
    </row>
    <row r="261" spans="1:6" x14ac:dyDescent="0.25">
      <c r="A261" s="87"/>
      <c r="B261" s="90"/>
      <c r="C261" s="90"/>
      <c r="D261" s="90"/>
      <c r="E261" s="69"/>
      <c r="F261" s="70"/>
    </row>
    <row r="262" spans="1:6" x14ac:dyDescent="0.25">
      <c r="A262" s="87"/>
      <c r="B262" s="89"/>
      <c r="C262" s="90"/>
      <c r="D262" s="90"/>
      <c r="E262" s="69"/>
      <c r="F262" s="70"/>
    </row>
    <row r="263" spans="1:6" x14ac:dyDescent="0.25">
      <c r="A263" s="87"/>
      <c r="B263" s="89"/>
      <c r="C263" s="90"/>
      <c r="D263" s="90"/>
      <c r="E263" s="69"/>
      <c r="F263" s="70"/>
    </row>
    <row r="264" spans="1:6" x14ac:dyDescent="0.25">
      <c r="A264" s="87"/>
      <c r="B264" s="93"/>
      <c r="C264" s="88"/>
      <c r="D264" s="94"/>
      <c r="E264" s="71"/>
      <c r="F264" s="72"/>
    </row>
    <row r="265" spans="1:6" x14ac:dyDescent="0.25">
      <c r="A265" s="87"/>
      <c r="B265" s="88"/>
      <c r="C265" s="88"/>
      <c r="D265" s="88"/>
      <c r="E265" s="69"/>
      <c r="F265" s="70"/>
    </row>
    <row r="266" spans="1:6" x14ac:dyDescent="0.25">
      <c r="A266" s="87"/>
      <c r="B266" s="88"/>
      <c r="C266" s="88"/>
      <c r="D266" s="95"/>
      <c r="E266" s="73"/>
      <c r="F266" s="70"/>
    </row>
    <row r="267" spans="1:6" x14ac:dyDescent="0.25">
      <c r="A267" s="87"/>
      <c r="B267" s="88"/>
      <c r="C267" s="88"/>
      <c r="D267" s="96"/>
      <c r="E267" s="75"/>
      <c r="F267" s="74"/>
    </row>
    <row r="268" spans="1:6" x14ac:dyDescent="0.25">
      <c r="A268" s="87"/>
      <c r="B268" s="88"/>
      <c r="C268" s="88"/>
      <c r="D268" s="96"/>
      <c r="E268" s="75"/>
      <c r="F268" s="74"/>
    </row>
    <row r="269" spans="1:6" x14ac:dyDescent="0.25">
      <c r="A269" s="87"/>
      <c r="B269" s="88"/>
      <c r="C269" s="88"/>
      <c r="D269" s="97"/>
      <c r="E269" s="76"/>
      <c r="F269" s="66"/>
    </row>
    <row r="270" spans="1:6" x14ac:dyDescent="0.25">
      <c r="A270" s="87"/>
      <c r="B270" s="88"/>
      <c r="C270" s="88"/>
      <c r="D270" s="96"/>
      <c r="E270" s="75"/>
      <c r="F270" s="66"/>
    </row>
    <row r="271" spans="1:6" ht="13.8" thickBot="1" x14ac:dyDescent="0.3">
      <c r="A271" s="87"/>
      <c r="B271" s="88"/>
      <c r="C271" s="88"/>
      <c r="D271" s="98"/>
      <c r="E271" s="77"/>
      <c r="F271" s="66"/>
    </row>
    <row r="272" spans="1:6" ht="13.8" thickTop="1" x14ac:dyDescent="0.25"/>
    <row r="275" spans="1:6" x14ac:dyDescent="0.25">
      <c r="A275" s="87"/>
      <c r="B275" s="88"/>
      <c r="C275" s="88"/>
      <c r="D275" s="88"/>
    </row>
    <row r="276" spans="1:6" x14ac:dyDescent="0.25">
      <c r="A276" s="87"/>
      <c r="B276" s="88"/>
      <c r="C276" s="88"/>
      <c r="D276" s="88"/>
    </row>
    <row r="277" spans="1:6" x14ac:dyDescent="0.25">
      <c r="A277" s="87"/>
      <c r="B277" s="89"/>
      <c r="C277" s="90"/>
      <c r="D277" s="90"/>
      <c r="E277" s="69"/>
      <c r="F277" s="70"/>
    </row>
    <row r="278" spans="1:6" x14ac:dyDescent="0.25">
      <c r="A278" s="87"/>
      <c r="B278" s="90"/>
      <c r="C278" s="90"/>
      <c r="D278" s="90"/>
      <c r="E278" s="69"/>
      <c r="F278" s="70"/>
    </row>
    <row r="279" spans="1:6" x14ac:dyDescent="0.25">
      <c r="A279" s="87"/>
      <c r="B279" s="89"/>
      <c r="C279" s="90"/>
      <c r="D279" s="90"/>
      <c r="E279" s="69"/>
      <c r="F279" s="70"/>
    </row>
    <row r="280" spans="1:6" x14ac:dyDescent="0.25">
      <c r="A280" s="87"/>
      <c r="B280" s="90"/>
      <c r="C280" s="90"/>
      <c r="D280" s="90"/>
      <c r="E280" s="69"/>
      <c r="F280" s="70"/>
    </row>
    <row r="281" spans="1:6" x14ac:dyDescent="0.25">
      <c r="A281" s="87"/>
      <c r="B281" s="90"/>
      <c r="C281" s="90"/>
      <c r="D281" s="90"/>
      <c r="E281" s="69"/>
      <c r="F281" s="70"/>
    </row>
    <row r="282" spans="1:6" x14ac:dyDescent="0.25">
      <c r="A282" s="87"/>
      <c r="B282" s="89"/>
      <c r="C282" s="90"/>
      <c r="D282" s="90"/>
      <c r="E282" s="69"/>
      <c r="F282" s="70"/>
    </row>
    <row r="283" spans="1:6" x14ac:dyDescent="0.25">
      <c r="A283" s="87"/>
      <c r="B283" s="90"/>
      <c r="C283" s="90"/>
      <c r="D283" s="90"/>
      <c r="E283" s="69"/>
      <c r="F283" s="70"/>
    </row>
    <row r="284" spans="1:6" x14ac:dyDescent="0.25">
      <c r="A284" s="91"/>
      <c r="B284" s="92"/>
      <c r="C284" s="92"/>
      <c r="D284" s="92"/>
      <c r="E284" s="85"/>
      <c r="F284" s="70"/>
    </row>
    <row r="285" spans="1:6" x14ac:dyDescent="0.25">
      <c r="A285" s="87"/>
      <c r="B285" s="90"/>
      <c r="C285" s="90"/>
      <c r="D285" s="90"/>
      <c r="E285" s="69"/>
      <c r="F285" s="70"/>
    </row>
    <row r="286" spans="1:6" x14ac:dyDescent="0.25">
      <c r="A286" s="87"/>
      <c r="B286" s="90"/>
      <c r="C286" s="90"/>
      <c r="D286" s="90"/>
      <c r="E286" s="69"/>
      <c r="F286" s="70"/>
    </row>
    <row r="287" spans="1:6" x14ac:dyDescent="0.25">
      <c r="A287" s="87"/>
      <c r="B287" s="89"/>
      <c r="C287" s="90"/>
      <c r="D287" s="90"/>
      <c r="E287" s="69"/>
      <c r="F287" s="70"/>
    </row>
    <row r="288" spans="1:6" x14ac:dyDescent="0.25">
      <c r="A288" s="87"/>
      <c r="B288" s="89"/>
      <c r="C288" s="90"/>
      <c r="D288" s="90"/>
      <c r="E288" s="69"/>
      <c r="F288" s="70"/>
    </row>
    <row r="289" spans="1:6" x14ac:dyDescent="0.25">
      <c r="A289" s="87"/>
      <c r="B289" s="93"/>
      <c r="C289" s="88"/>
      <c r="D289" s="94"/>
      <c r="E289" s="71"/>
      <c r="F289" s="72"/>
    </row>
    <row r="290" spans="1:6" x14ac:dyDescent="0.25">
      <c r="A290" s="87"/>
      <c r="B290" s="88"/>
      <c r="C290" s="88"/>
      <c r="D290" s="88"/>
      <c r="E290" s="69"/>
      <c r="F290" s="70"/>
    </row>
    <row r="291" spans="1:6" x14ac:dyDescent="0.25">
      <c r="A291" s="87"/>
      <c r="B291" s="88"/>
      <c r="C291" s="88"/>
      <c r="D291" s="95"/>
      <c r="E291" s="73"/>
      <c r="F291" s="70"/>
    </row>
    <row r="292" spans="1:6" x14ac:dyDescent="0.25">
      <c r="A292" s="87"/>
      <c r="B292" s="88"/>
      <c r="C292" s="88"/>
      <c r="D292" s="96"/>
      <c r="E292" s="75"/>
      <c r="F292" s="74"/>
    </row>
    <row r="293" spans="1:6" x14ac:dyDescent="0.25">
      <c r="A293" s="87"/>
      <c r="B293" s="88"/>
      <c r="C293" s="88"/>
      <c r="D293" s="96"/>
      <c r="E293" s="75"/>
      <c r="F293" s="74"/>
    </row>
    <row r="294" spans="1:6" x14ac:dyDescent="0.25">
      <c r="A294" s="99"/>
      <c r="B294" s="88"/>
      <c r="C294" s="88"/>
      <c r="D294" s="97"/>
      <c r="E294" s="76"/>
      <c r="F294" s="66"/>
    </row>
    <row r="295" spans="1:6" x14ac:dyDescent="0.25">
      <c r="A295" s="87"/>
      <c r="B295" s="88"/>
      <c r="C295" s="88"/>
      <c r="D295" s="96"/>
      <c r="E295" s="75"/>
      <c r="F295" s="66"/>
    </row>
    <row r="296" spans="1:6" ht="13.8" thickBot="1" x14ac:dyDescent="0.3">
      <c r="A296" s="87"/>
      <c r="B296" s="88"/>
      <c r="C296" s="88"/>
      <c r="D296" s="98"/>
      <c r="E296" s="77"/>
      <c r="F296" s="66"/>
    </row>
    <row r="297" spans="1:6" ht="13.8" thickTop="1" x14ac:dyDescent="0.25"/>
    <row r="302" spans="1:6" x14ac:dyDescent="0.25">
      <c r="A302" s="87"/>
      <c r="B302" s="88"/>
      <c r="C302" s="88"/>
      <c r="D302" s="88"/>
    </row>
    <row r="303" spans="1:6" x14ac:dyDescent="0.25">
      <c r="A303" s="87"/>
      <c r="B303" s="88"/>
      <c r="C303" s="88"/>
      <c r="D303" s="88"/>
    </row>
    <row r="304" spans="1:6" x14ac:dyDescent="0.25">
      <c r="A304" s="87"/>
      <c r="B304" s="89"/>
      <c r="C304" s="90"/>
      <c r="D304" s="90"/>
      <c r="E304" s="69"/>
      <c r="F304" s="70"/>
    </row>
    <row r="305" spans="1:6" x14ac:dyDescent="0.25">
      <c r="A305" s="87"/>
      <c r="B305" s="90"/>
      <c r="C305" s="90"/>
      <c r="D305" s="90"/>
      <c r="E305" s="69"/>
      <c r="F305" s="70"/>
    </row>
    <row r="306" spans="1:6" x14ac:dyDescent="0.25">
      <c r="A306" s="87"/>
      <c r="B306" s="89"/>
      <c r="C306" s="90"/>
      <c r="D306" s="90"/>
      <c r="E306" s="69"/>
      <c r="F306" s="70"/>
    </row>
    <row r="307" spans="1:6" x14ac:dyDescent="0.25">
      <c r="A307" s="87"/>
      <c r="B307" s="90"/>
      <c r="C307" s="90"/>
      <c r="D307" s="90"/>
      <c r="E307" s="69"/>
      <c r="F307" s="70"/>
    </row>
    <row r="308" spans="1:6" x14ac:dyDescent="0.25">
      <c r="A308" s="87"/>
      <c r="B308" s="90"/>
      <c r="C308" s="90"/>
      <c r="D308" s="90"/>
      <c r="E308" s="69"/>
      <c r="F308" s="70"/>
    </row>
    <row r="309" spans="1:6" x14ac:dyDescent="0.25">
      <c r="A309" s="87"/>
      <c r="B309" s="89"/>
      <c r="C309" s="90"/>
      <c r="D309" s="90"/>
      <c r="E309" s="69"/>
      <c r="F309" s="70"/>
    </row>
    <row r="310" spans="1:6" x14ac:dyDescent="0.25">
      <c r="A310" s="87"/>
      <c r="B310" s="90"/>
      <c r="C310" s="90"/>
      <c r="D310" s="90"/>
      <c r="E310" s="69"/>
      <c r="F310" s="70"/>
    </row>
    <row r="311" spans="1:6" x14ac:dyDescent="0.25">
      <c r="A311" s="91"/>
      <c r="B311" s="92"/>
      <c r="C311" s="92"/>
      <c r="D311" s="92"/>
      <c r="E311" s="85"/>
      <c r="F311" s="70"/>
    </row>
    <row r="312" spans="1:6" x14ac:dyDescent="0.25">
      <c r="A312" s="87"/>
      <c r="B312" s="90"/>
      <c r="C312" s="90"/>
      <c r="D312" s="90"/>
      <c r="E312" s="69"/>
      <c r="F312" s="70"/>
    </row>
    <row r="313" spans="1:6" x14ac:dyDescent="0.25">
      <c r="A313" s="87"/>
      <c r="B313" s="90"/>
      <c r="C313" s="90"/>
      <c r="D313" s="90"/>
      <c r="E313" s="69"/>
      <c r="F313" s="70"/>
    </row>
    <row r="314" spans="1:6" x14ac:dyDescent="0.25">
      <c r="A314" s="87"/>
      <c r="B314" s="89"/>
      <c r="C314" s="90"/>
      <c r="D314" s="90"/>
      <c r="E314" s="69"/>
      <c r="F314" s="70"/>
    </row>
    <row r="315" spans="1:6" x14ac:dyDescent="0.25">
      <c r="A315" s="87"/>
      <c r="B315" s="89"/>
      <c r="C315" s="90"/>
      <c r="D315" s="90"/>
      <c r="E315" s="69"/>
      <c r="F315" s="70"/>
    </row>
    <row r="316" spans="1:6" x14ac:dyDescent="0.25">
      <c r="A316" s="87"/>
      <c r="B316" s="93"/>
      <c r="C316" s="88"/>
      <c r="D316" s="94"/>
      <c r="E316" s="71"/>
      <c r="F316" s="72"/>
    </row>
    <row r="317" spans="1:6" x14ac:dyDescent="0.25">
      <c r="A317" s="87"/>
      <c r="B317" s="88"/>
      <c r="C317" s="88"/>
      <c r="D317" s="88"/>
      <c r="E317" s="69"/>
      <c r="F317" s="70"/>
    </row>
    <row r="318" spans="1:6" x14ac:dyDescent="0.25">
      <c r="A318" s="87"/>
      <c r="B318" s="88"/>
      <c r="C318" s="88"/>
      <c r="D318" s="95"/>
      <c r="E318" s="73"/>
      <c r="F318" s="70"/>
    </row>
    <row r="319" spans="1:6" x14ac:dyDescent="0.25">
      <c r="A319" s="87"/>
      <c r="B319" s="88"/>
      <c r="C319" s="88"/>
      <c r="D319" s="96"/>
      <c r="E319" s="75"/>
      <c r="F319" s="74"/>
    </row>
    <row r="320" spans="1:6" x14ac:dyDescent="0.25">
      <c r="A320" s="87"/>
      <c r="B320" s="88"/>
      <c r="C320" s="88"/>
      <c r="D320" s="96"/>
      <c r="E320" s="75"/>
      <c r="F320" s="74"/>
    </row>
    <row r="321" spans="1:6" x14ac:dyDescent="0.25">
      <c r="A321" s="99"/>
      <c r="B321" s="88"/>
      <c r="C321" s="88"/>
      <c r="D321" s="97"/>
      <c r="E321" s="76"/>
      <c r="F321" s="66"/>
    </row>
    <row r="322" spans="1:6" x14ac:dyDescent="0.25">
      <c r="A322" s="87"/>
      <c r="B322" s="88"/>
      <c r="C322" s="88"/>
      <c r="D322" s="96"/>
      <c r="E322" s="75"/>
      <c r="F322" s="66"/>
    </row>
    <row r="323" spans="1:6" ht="13.8" thickBot="1" x14ac:dyDescent="0.3">
      <c r="A323" s="87"/>
      <c r="B323" s="88"/>
      <c r="C323" s="88"/>
      <c r="D323" s="98"/>
      <c r="E323" s="77"/>
      <c r="F323" s="66"/>
    </row>
    <row r="324" spans="1:6" ht="13.8" thickTop="1" x14ac:dyDescent="0.25"/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2"/>
  <sheetViews>
    <sheetView topLeftCell="A26" workbookViewId="0">
      <selection activeCell="C9" sqref="C9"/>
    </sheetView>
    <sheetView topLeftCell="A26" workbookViewId="1">
      <selection activeCell="A41" sqref="A41"/>
    </sheetView>
    <sheetView workbookViewId="2">
      <selection activeCell="D41" sqref="D41"/>
    </sheetView>
    <sheetView topLeftCell="A26" workbookViewId="3">
      <selection activeCell="C43" sqref="C43"/>
    </sheetView>
  </sheetViews>
  <sheetFormatPr defaultRowHeight="13.2" x14ac:dyDescent="0.25"/>
  <cols>
    <col min="3" max="3" width="9.33203125" bestFit="1" customWidth="1"/>
  </cols>
  <sheetData>
    <row r="4" spans="1:4" ht="15.6" x14ac:dyDescent="0.3">
      <c r="A4" s="53">
        <v>56423</v>
      </c>
      <c r="B4" s="55"/>
    </row>
    <row r="6" spans="1:4" x14ac:dyDescent="0.25">
      <c r="A6" s="5" t="s">
        <v>12</v>
      </c>
      <c r="B6" s="6" t="s">
        <v>21</v>
      </c>
      <c r="C6" s="6" t="s">
        <v>22</v>
      </c>
      <c r="D6" s="6" t="s">
        <v>46</v>
      </c>
    </row>
    <row r="7" spans="1:4" x14ac:dyDescent="0.25">
      <c r="A7" s="10">
        <v>1</v>
      </c>
      <c r="B7" s="11">
        <v>184558</v>
      </c>
      <c r="C7" s="11">
        <v>185282</v>
      </c>
      <c r="D7" s="25">
        <f>+C7-B7</f>
        <v>724</v>
      </c>
    </row>
    <row r="8" spans="1:4" x14ac:dyDescent="0.25">
      <c r="A8" s="10">
        <v>2</v>
      </c>
      <c r="B8" s="11">
        <v>157855</v>
      </c>
      <c r="C8" s="11">
        <v>157662</v>
      </c>
      <c r="D8" s="25">
        <f>+C8-B8</f>
        <v>-193</v>
      </c>
    </row>
    <row r="9" spans="1:4" x14ac:dyDescent="0.25">
      <c r="A9" s="10">
        <v>3</v>
      </c>
      <c r="B9" s="11">
        <v>127105</v>
      </c>
      <c r="C9" s="11">
        <v>137736</v>
      </c>
      <c r="D9" s="25">
        <f t="shared" ref="D9:D37" si="0">+C9-B9</f>
        <v>10631</v>
      </c>
    </row>
    <row r="10" spans="1:4" x14ac:dyDescent="0.25">
      <c r="A10" s="10">
        <v>4</v>
      </c>
      <c r="B10" s="11">
        <v>0</v>
      </c>
      <c r="C10" s="11">
        <v>8195</v>
      </c>
      <c r="D10" s="25">
        <f t="shared" si="0"/>
        <v>8195</v>
      </c>
    </row>
    <row r="11" spans="1:4" x14ac:dyDescent="0.25">
      <c r="A11" s="10">
        <v>5</v>
      </c>
      <c r="B11" s="11">
        <v>155159</v>
      </c>
      <c r="C11" s="11">
        <v>154972</v>
      </c>
      <c r="D11" s="25">
        <f t="shared" si="0"/>
        <v>-187</v>
      </c>
    </row>
    <row r="12" spans="1:4" x14ac:dyDescent="0.25">
      <c r="A12" s="10">
        <v>6</v>
      </c>
      <c r="B12" s="11">
        <v>157812</v>
      </c>
      <c r="C12" s="11">
        <v>157813</v>
      </c>
      <c r="D12" s="25">
        <f t="shared" si="0"/>
        <v>1</v>
      </c>
    </row>
    <row r="13" spans="1:4" x14ac:dyDescent="0.25">
      <c r="A13" s="10">
        <v>7</v>
      </c>
      <c r="B13" s="11">
        <v>140854</v>
      </c>
      <c r="C13" s="11">
        <v>142812</v>
      </c>
      <c r="D13" s="25">
        <f t="shared" si="0"/>
        <v>1958</v>
      </c>
    </row>
    <row r="14" spans="1:4" x14ac:dyDescent="0.25">
      <c r="A14" s="10">
        <v>8</v>
      </c>
      <c r="B14" s="11">
        <v>158725</v>
      </c>
      <c r="C14" s="11">
        <v>158568</v>
      </c>
      <c r="D14" s="25">
        <f t="shared" si="0"/>
        <v>-157</v>
      </c>
    </row>
    <row r="15" spans="1:4" x14ac:dyDescent="0.25">
      <c r="A15" s="10">
        <v>9</v>
      </c>
      <c r="B15" s="11">
        <v>152333</v>
      </c>
      <c r="C15" s="11">
        <v>147466</v>
      </c>
      <c r="D15" s="25">
        <f t="shared" si="0"/>
        <v>-4867</v>
      </c>
    </row>
    <row r="16" spans="1:4" x14ac:dyDescent="0.25">
      <c r="A16" s="10">
        <v>10</v>
      </c>
      <c r="B16" s="11">
        <v>150573</v>
      </c>
      <c r="C16" s="11">
        <v>147466</v>
      </c>
      <c r="D16" s="25">
        <f t="shared" si="0"/>
        <v>-3107</v>
      </c>
    </row>
    <row r="17" spans="1:4" x14ac:dyDescent="0.25">
      <c r="A17" s="10">
        <v>11</v>
      </c>
      <c r="B17" s="11">
        <v>148998</v>
      </c>
      <c r="C17" s="11">
        <v>147884</v>
      </c>
      <c r="D17" s="25">
        <f t="shared" si="0"/>
        <v>-1114</v>
      </c>
    </row>
    <row r="18" spans="1:4" x14ac:dyDescent="0.25">
      <c r="A18" s="10">
        <v>12</v>
      </c>
      <c r="B18" s="11"/>
      <c r="C18" s="11"/>
      <c r="D18" s="25">
        <f t="shared" si="0"/>
        <v>0</v>
      </c>
    </row>
    <row r="19" spans="1:4" x14ac:dyDescent="0.25">
      <c r="A19" s="10">
        <v>13</v>
      </c>
      <c r="B19" s="11"/>
      <c r="C19" s="11"/>
      <c r="D19" s="25">
        <f t="shared" si="0"/>
        <v>0</v>
      </c>
    </row>
    <row r="20" spans="1:4" x14ac:dyDescent="0.25">
      <c r="A20" s="10">
        <v>14</v>
      </c>
      <c r="B20" s="11"/>
      <c r="C20" s="11"/>
      <c r="D20" s="25">
        <f t="shared" si="0"/>
        <v>0</v>
      </c>
    </row>
    <row r="21" spans="1:4" x14ac:dyDescent="0.25">
      <c r="A21" s="10">
        <v>15</v>
      </c>
      <c r="B21" s="11"/>
      <c r="C21" s="11"/>
      <c r="D21" s="25">
        <f t="shared" si="0"/>
        <v>0</v>
      </c>
    </row>
    <row r="22" spans="1:4" x14ac:dyDescent="0.25">
      <c r="A22" s="10">
        <v>16</v>
      </c>
      <c r="B22" s="11"/>
      <c r="C22" s="11"/>
      <c r="D22" s="25">
        <f t="shared" si="0"/>
        <v>0</v>
      </c>
    </row>
    <row r="23" spans="1:4" x14ac:dyDescent="0.25">
      <c r="A23" s="10">
        <v>17</v>
      </c>
      <c r="B23" s="11"/>
      <c r="C23" s="11"/>
      <c r="D23" s="25">
        <f t="shared" si="0"/>
        <v>0</v>
      </c>
    </row>
    <row r="24" spans="1:4" x14ac:dyDescent="0.25">
      <c r="A24" s="10">
        <v>18</v>
      </c>
      <c r="B24" s="11"/>
      <c r="C24" s="11"/>
      <c r="D24" s="25">
        <f t="shared" si="0"/>
        <v>0</v>
      </c>
    </row>
    <row r="25" spans="1:4" x14ac:dyDescent="0.25">
      <c r="A25" s="10">
        <v>19</v>
      </c>
      <c r="B25" s="11"/>
      <c r="C25" s="11"/>
      <c r="D25" s="25">
        <f t="shared" si="0"/>
        <v>0</v>
      </c>
    </row>
    <row r="26" spans="1:4" x14ac:dyDescent="0.25">
      <c r="A26" s="10">
        <v>20</v>
      </c>
      <c r="B26" s="11"/>
      <c r="C26" s="11"/>
      <c r="D26" s="25">
        <f t="shared" si="0"/>
        <v>0</v>
      </c>
    </row>
    <row r="27" spans="1:4" x14ac:dyDescent="0.25">
      <c r="A27" s="10">
        <v>21</v>
      </c>
      <c r="B27" s="11"/>
      <c r="C27" s="11"/>
      <c r="D27" s="25">
        <f t="shared" si="0"/>
        <v>0</v>
      </c>
    </row>
    <row r="28" spans="1:4" x14ac:dyDescent="0.25">
      <c r="A28" s="10">
        <v>22</v>
      </c>
      <c r="B28" s="11"/>
      <c r="C28" s="11"/>
      <c r="D28" s="25">
        <f t="shared" si="0"/>
        <v>0</v>
      </c>
    </row>
    <row r="29" spans="1:4" x14ac:dyDescent="0.25">
      <c r="A29" s="10">
        <v>23</v>
      </c>
      <c r="B29" s="11"/>
      <c r="C29" s="11"/>
      <c r="D29" s="25">
        <f t="shared" si="0"/>
        <v>0</v>
      </c>
    </row>
    <row r="30" spans="1:4" x14ac:dyDescent="0.25">
      <c r="A30" s="10">
        <v>24</v>
      </c>
      <c r="B30" s="11"/>
      <c r="C30" s="11"/>
      <c r="D30" s="25">
        <f t="shared" si="0"/>
        <v>0</v>
      </c>
    </row>
    <row r="31" spans="1:4" x14ac:dyDescent="0.25">
      <c r="A31" s="10">
        <v>25</v>
      </c>
      <c r="B31" s="11"/>
      <c r="C31" s="11"/>
      <c r="D31" s="25">
        <f t="shared" si="0"/>
        <v>0</v>
      </c>
    </row>
    <row r="32" spans="1:4" x14ac:dyDescent="0.25">
      <c r="A32" s="10">
        <v>26</v>
      </c>
      <c r="B32" s="11"/>
      <c r="C32" s="11"/>
      <c r="D32" s="25">
        <f t="shared" si="0"/>
        <v>0</v>
      </c>
    </row>
    <row r="33" spans="1:4" x14ac:dyDescent="0.25">
      <c r="A33" s="10">
        <v>27</v>
      </c>
      <c r="B33" s="11"/>
      <c r="C33" s="11"/>
      <c r="D33" s="25">
        <f t="shared" si="0"/>
        <v>0</v>
      </c>
    </row>
    <row r="34" spans="1:4" x14ac:dyDescent="0.25">
      <c r="A34" s="10">
        <v>28</v>
      </c>
      <c r="B34" s="11"/>
      <c r="C34" s="11"/>
      <c r="D34" s="25">
        <f t="shared" si="0"/>
        <v>0</v>
      </c>
    </row>
    <row r="35" spans="1:4" x14ac:dyDescent="0.25">
      <c r="A35" s="10">
        <v>29</v>
      </c>
      <c r="B35" s="11"/>
      <c r="C35" s="11"/>
      <c r="D35" s="25">
        <f t="shared" si="0"/>
        <v>0</v>
      </c>
    </row>
    <row r="36" spans="1:4" x14ac:dyDescent="0.25">
      <c r="A36" s="10">
        <v>30</v>
      </c>
      <c r="B36" s="11"/>
      <c r="C36" s="11"/>
      <c r="D36" s="25">
        <f t="shared" si="0"/>
        <v>0</v>
      </c>
    </row>
    <row r="37" spans="1:4" x14ac:dyDescent="0.25">
      <c r="A37" s="10">
        <v>31</v>
      </c>
      <c r="B37" s="11"/>
      <c r="C37" s="11"/>
      <c r="D37" s="25">
        <f t="shared" si="0"/>
        <v>0</v>
      </c>
    </row>
    <row r="38" spans="1:4" x14ac:dyDescent="0.25">
      <c r="A38" s="10"/>
      <c r="B38" s="11">
        <f>SUM(B7:B37)</f>
        <v>1533972</v>
      </c>
      <c r="C38" s="11">
        <f>SUM(C7:C37)</f>
        <v>1545856</v>
      </c>
      <c r="D38" s="11">
        <f>SUM(D7:D37)</f>
        <v>11884</v>
      </c>
    </row>
    <row r="39" spans="1:4" x14ac:dyDescent="0.25">
      <c r="A39" s="26"/>
      <c r="C39" s="14"/>
      <c r="D39" s="106">
        <f>+summary!P10</f>
        <v>2.4900000000000002</v>
      </c>
    </row>
    <row r="40" spans="1:4" x14ac:dyDescent="0.25">
      <c r="D40" s="138">
        <f>+D39*D38</f>
        <v>29591.160000000003</v>
      </c>
    </row>
    <row r="41" spans="1:4" x14ac:dyDescent="0.25">
      <c r="A41" s="57">
        <v>37042</v>
      </c>
      <c r="C41" s="15"/>
      <c r="D41" s="419">
        <v>0</v>
      </c>
    </row>
    <row r="42" spans="1:4" x14ac:dyDescent="0.25">
      <c r="A42" s="57">
        <v>37053</v>
      </c>
      <c r="D42" s="363">
        <f>+D41+D40</f>
        <v>29591.160000000003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23</vt:i4>
      </vt:variant>
    </vt:vector>
  </HeadingPairs>
  <TitlesOfParts>
    <vt:vector size="56" baseType="lpstr">
      <vt:lpstr>summary</vt:lpstr>
      <vt:lpstr>williams</vt:lpstr>
      <vt:lpstr>Lonestar</vt:lpstr>
      <vt:lpstr>PG&amp;E</vt:lpstr>
      <vt:lpstr>SoCal</vt:lpstr>
      <vt:lpstr>PGETX</vt:lpstr>
      <vt:lpstr>El Paso</vt:lpstr>
      <vt:lpstr>Amoco</vt:lpstr>
      <vt:lpstr>Red C</vt:lpstr>
      <vt:lpstr>Oasis</vt:lpstr>
      <vt:lpstr>Agave</vt:lpstr>
      <vt:lpstr>Conoco</vt:lpstr>
      <vt:lpstr>NW</vt:lpstr>
      <vt:lpstr>transcol</vt:lpstr>
      <vt:lpstr>Duke</vt:lpstr>
      <vt:lpstr>DEFS</vt:lpstr>
      <vt:lpstr>mewborne</vt:lpstr>
      <vt:lpstr>Amoco Abo</vt:lpstr>
      <vt:lpstr>NNG</vt:lpstr>
      <vt:lpstr>PNM</vt:lpstr>
      <vt:lpstr>NGPL</vt:lpstr>
      <vt:lpstr>Mojave</vt:lpstr>
      <vt:lpstr>EOG</vt:lpstr>
      <vt:lpstr>KN_Westar</vt:lpstr>
      <vt:lpstr>Continental</vt:lpstr>
      <vt:lpstr>CIG</vt:lpstr>
      <vt:lpstr>Calpine</vt:lpstr>
      <vt:lpstr>EPFS</vt:lpstr>
      <vt:lpstr>SidR</vt:lpstr>
      <vt:lpstr>NS Steel</vt:lpstr>
      <vt:lpstr>Citizens-Griffith</vt:lpstr>
      <vt:lpstr>Citizens</vt:lpstr>
      <vt:lpstr>burlington</vt:lpstr>
      <vt:lpstr>imb8289</vt:lpstr>
      <vt:lpstr>Agave!Print_Area</vt:lpstr>
      <vt:lpstr>Amoco!Print_Area</vt:lpstr>
      <vt:lpstr>'Amoco Abo'!Print_Area</vt:lpstr>
      <vt:lpstr>Conoco!Print_Area</vt:lpstr>
      <vt:lpstr>DEFS!Print_Area</vt:lpstr>
      <vt:lpstr>Duke!Print_Area</vt:lpstr>
      <vt:lpstr>'El Paso'!Print_Area</vt:lpstr>
      <vt:lpstr>EOG!Print_Area</vt:lpstr>
      <vt:lpstr>KN_Westar!Print_Area</vt:lpstr>
      <vt:lpstr>Lonestar!Print_Area</vt:lpstr>
      <vt:lpstr>mewborne!Print_Area</vt:lpstr>
      <vt:lpstr>Mojave!Print_Area</vt:lpstr>
      <vt:lpstr>NNG!Print_Area</vt:lpstr>
      <vt:lpstr>NW!Print_Area</vt:lpstr>
      <vt:lpstr>Oasis!Print_Area</vt:lpstr>
      <vt:lpstr>'PG&amp;E'!Print_Area</vt:lpstr>
      <vt:lpstr>PGETX!Print_Area</vt:lpstr>
      <vt:lpstr>PNM!Print_Area</vt:lpstr>
      <vt:lpstr>'Red C'!Print_Area</vt:lpstr>
      <vt:lpstr>SoCal!Print_Area</vt:lpstr>
      <vt:lpstr>summary!Print_Area</vt:lpstr>
      <vt:lpstr>williams!Print_Area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Havlíček Jan</cp:lastModifiedBy>
  <cp:lastPrinted>2001-06-12T21:32:15Z</cp:lastPrinted>
  <dcterms:created xsi:type="dcterms:W3CDTF">2000-03-28T16:52:23Z</dcterms:created>
  <dcterms:modified xsi:type="dcterms:W3CDTF">2023-09-10T12:00:22Z</dcterms:modified>
</cp:coreProperties>
</file>